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Bernard SOTO\Documents\Haltérophilie\Feuilles de match\"/>
    </mc:Choice>
  </mc:AlternateContent>
  <bookViews>
    <workbookView xWindow="0" yWindow="0" windowWidth="28800" windowHeight="13065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INDIVIDUEL!$A$1:$X$43</definedName>
  </definedNames>
  <calcPr calcId="171027"/>
  <fileRecoveryPr autoRecover="0"/>
</workbook>
</file>

<file path=xl/calcChain.xml><?xml version="1.0" encoding="utf-8"?>
<calcChain xmlns="http://schemas.openxmlformats.org/spreadsheetml/2006/main">
  <c r="V17" i="3" l="1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Z14" i="3" l="1"/>
  <c r="S14" i="3" s="1"/>
  <c r="Y14" i="3"/>
  <c r="O14" i="3" s="1"/>
  <c r="V14" i="3"/>
  <c r="Z13" i="3"/>
  <c r="S13" i="3" s="1"/>
  <c r="Y13" i="3"/>
  <c r="O13" i="3" s="1"/>
  <c r="V13" i="3"/>
  <c r="Z12" i="3"/>
  <c r="S12" i="3" s="1"/>
  <c r="Y12" i="3"/>
  <c r="O12" i="3" s="1"/>
  <c r="V12" i="3"/>
  <c r="Z11" i="3"/>
  <c r="S11" i="3" s="1"/>
  <c r="Y11" i="3"/>
  <c r="V11" i="3"/>
  <c r="O11" i="3"/>
  <c r="Z10" i="3"/>
  <c r="S10" i="3" s="1"/>
  <c r="Y10" i="3"/>
  <c r="V10" i="3"/>
  <c r="O10" i="3"/>
  <c r="Z9" i="3"/>
  <c r="S9" i="3" s="1"/>
  <c r="Y9" i="3"/>
  <c r="O9" i="3" s="1"/>
  <c r="V9" i="3"/>
  <c r="V8" i="3"/>
  <c r="T12" i="3" l="1"/>
  <c r="W12" i="3" s="1"/>
  <c r="T11" i="3"/>
  <c r="W11" i="3" s="1"/>
  <c r="T9" i="3"/>
  <c r="W9" i="3" s="1"/>
  <c r="T13" i="3"/>
  <c r="W13" i="3" s="1"/>
  <c r="T10" i="3"/>
  <c r="W10" i="3" s="1"/>
  <c r="T14" i="3"/>
  <c r="W14" i="3" s="1"/>
  <c r="V16" i="3"/>
  <c r="Z8" i="3" l="1"/>
  <c r="S8" i="3" s="1"/>
  <c r="Y8" i="3"/>
  <c r="O8" i="3" s="1"/>
  <c r="T8" i="3" l="1"/>
  <c r="W8" i="3" s="1"/>
  <c r="AK19" i="3"/>
  <c r="AM19" i="3" s="1"/>
  <c r="AK20" i="3"/>
  <c r="AM20" i="3" s="1"/>
  <c r="AK21" i="3"/>
  <c r="AM21" i="3" s="1"/>
  <c r="AK22" i="3"/>
  <c r="AM22" i="3" s="1"/>
  <c r="AK23" i="3"/>
  <c r="AM23" i="3" s="1"/>
  <c r="AK24" i="3"/>
  <c r="AM24" i="3" s="1"/>
  <c r="AK25" i="3"/>
  <c r="AM25" i="3" s="1"/>
  <c r="AK26" i="3"/>
  <c r="AM26" i="3" s="1"/>
  <c r="AK27" i="3"/>
  <c r="AM27" i="3" s="1"/>
  <c r="AK28" i="3"/>
  <c r="AM28" i="3" s="1"/>
  <c r="AK29" i="3"/>
  <c r="AM29" i="3" s="1"/>
  <c r="AK30" i="3"/>
  <c r="AM30" i="3" s="1"/>
  <c r="AK31" i="3"/>
  <c r="AM31" i="3" s="1"/>
  <c r="AK32" i="3"/>
  <c r="AM32" i="3" s="1"/>
  <c r="AK33" i="3"/>
  <c r="AM33" i="3" s="1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I19" i="3"/>
  <c r="AD27" i="3"/>
  <c r="S17" i="3"/>
  <c r="S18" i="3"/>
  <c r="S19" i="3"/>
  <c r="T19" i="3"/>
  <c r="W19" i="3"/>
  <c r="S20" i="3"/>
  <c r="T20" i="3"/>
  <c r="W20" i="3"/>
  <c r="S21" i="3"/>
  <c r="T21" i="3"/>
  <c r="W21" i="3"/>
  <c r="S22" i="3"/>
  <c r="T22" i="3"/>
  <c r="W22" i="3"/>
  <c r="S23" i="3"/>
  <c r="T23" i="3"/>
  <c r="W23" i="3"/>
  <c r="S24" i="3"/>
  <c r="T24" i="3"/>
  <c r="W24" i="3"/>
  <c r="S25" i="3"/>
  <c r="T25" i="3"/>
  <c r="W25" i="3"/>
  <c r="S26" i="3"/>
  <c r="T26" i="3"/>
  <c r="W26" i="3"/>
  <c r="S27" i="3"/>
  <c r="T27" i="3"/>
  <c r="W27" i="3"/>
  <c r="S28" i="3"/>
  <c r="T28" i="3"/>
  <c r="W28" i="3"/>
  <c r="S29" i="3"/>
  <c r="T29" i="3"/>
  <c r="W29" i="3"/>
  <c r="S30" i="3"/>
  <c r="T30" i="3"/>
  <c r="W30" i="3"/>
  <c r="S31" i="3"/>
  <c r="T31" i="3"/>
  <c r="W31" i="3"/>
  <c r="S32" i="3"/>
  <c r="T32" i="3"/>
  <c r="W32" i="3"/>
  <c r="S33" i="3"/>
  <c r="T33" i="3"/>
  <c r="W33" i="3"/>
  <c r="O17" i="3"/>
  <c r="O18" i="3"/>
  <c r="T18" i="3" s="1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AB32" i="3" l="1"/>
  <c r="AF24" i="3"/>
  <c r="U29" i="3"/>
  <c r="AI26" i="3"/>
  <c r="AB22" i="3"/>
  <c r="U26" i="3"/>
  <c r="AF30" i="3"/>
  <c r="AG31" i="3"/>
  <c r="AF23" i="3"/>
  <c r="AC28" i="3"/>
  <c r="AG20" i="3"/>
  <c r="AH33" i="3"/>
  <c r="AI29" i="3"/>
  <c r="AD25" i="3"/>
  <c r="AE21" i="3"/>
  <c r="T17" i="3"/>
  <c r="W17" i="3" s="1"/>
  <c r="AI32" i="3"/>
  <c r="AE29" i="3"/>
  <c r="AG26" i="3"/>
  <c r="AJ24" i="3"/>
  <c r="AB24" i="3"/>
  <c r="AC21" i="3"/>
  <c r="U22" i="3"/>
  <c r="AD31" i="3"/>
  <c r="AF27" i="3"/>
  <c r="AH23" i="3"/>
  <c r="AB19" i="3"/>
  <c r="AH32" i="3"/>
  <c r="AJ31" i="3"/>
  <c r="AF31" i="3"/>
  <c r="AE30" i="3"/>
  <c r="AH29" i="3"/>
  <c r="AC27" i="3"/>
  <c r="AF26" i="3"/>
  <c r="U25" i="3"/>
  <c r="AE24" i="3"/>
  <c r="AE23" i="3"/>
  <c r="AI22" i="3"/>
  <c r="AJ21" i="3"/>
  <c r="AB21" i="3"/>
  <c r="AH19" i="3"/>
  <c r="U33" i="3"/>
  <c r="AG33" i="3"/>
  <c r="AG32" i="3"/>
  <c r="AI31" i="3"/>
  <c r="AC31" i="3"/>
  <c r="AD30" i="3"/>
  <c r="AG29" i="3"/>
  <c r="AE26" i="3"/>
  <c r="AC25" i="3"/>
  <c r="AD24" i="3"/>
  <c r="AJ23" i="3"/>
  <c r="AD23" i="3"/>
  <c r="AH22" i="3"/>
  <c r="AI21" i="3"/>
  <c r="AG19" i="3"/>
  <c r="U32" i="3"/>
  <c r="AF32" i="3"/>
  <c r="AH31" i="3"/>
  <c r="AB31" i="3"/>
  <c r="AF29" i="3"/>
  <c r="AE27" i="3"/>
  <c r="AH26" i="3"/>
  <c r="AC26" i="3"/>
  <c r="AC24" i="3"/>
  <c r="AG23" i="3"/>
  <c r="AB23" i="3"/>
  <c r="AD21" i="3"/>
  <c r="U27" i="3"/>
  <c r="U19" i="3"/>
  <c r="AJ28" i="3"/>
  <c r="AB28" i="3"/>
  <c r="AI28" i="3"/>
  <c r="AE20" i="3"/>
  <c r="AE33" i="3"/>
  <c r="AH28" i="3"/>
  <c r="AD20" i="3"/>
  <c r="AJ30" i="3"/>
  <c r="AB30" i="3"/>
  <c r="AF19" i="3"/>
  <c r="U24" i="3"/>
  <c r="AC33" i="3"/>
  <c r="AE32" i="3"/>
  <c r="AI30" i="3"/>
  <c r="AD29" i="3"/>
  <c r="AF28" i="3"/>
  <c r="AI27" i="3"/>
  <c r="AD26" i="3"/>
  <c r="AG25" i="3"/>
  <c r="AI24" i="3"/>
  <c r="AC23" i="3"/>
  <c r="AE22" i="3"/>
  <c r="AH21" i="3"/>
  <c r="AJ20" i="3"/>
  <c r="AB20" i="3"/>
  <c r="AE19" i="3"/>
  <c r="U31" i="3"/>
  <c r="U23" i="3"/>
  <c r="AF20" i="3"/>
  <c r="AF33" i="3"/>
  <c r="AC30" i="3"/>
  <c r="AI25" i="3"/>
  <c r="AD33" i="3"/>
  <c r="AG28" i="3"/>
  <c r="AJ27" i="3"/>
  <c r="AB27" i="3"/>
  <c r="AJ33" i="3"/>
  <c r="AB33" i="3"/>
  <c r="AD32" i="3"/>
  <c r="AF25" i="3"/>
  <c r="AH24" i="3"/>
  <c r="AD22" i="3"/>
  <c r="AG21" i="3"/>
  <c r="AI20" i="3"/>
  <c r="AD19" i="3"/>
  <c r="U30" i="3"/>
  <c r="AI33" i="3"/>
  <c r="AC32" i="3"/>
  <c r="AE31" i="3"/>
  <c r="AG30" i="3"/>
  <c r="AJ29" i="3"/>
  <c r="AB29" i="3"/>
  <c r="AD28" i="3"/>
  <c r="AG27" i="3"/>
  <c r="AJ26" i="3"/>
  <c r="AB26" i="3"/>
  <c r="AE25" i="3"/>
  <c r="AG24" i="3"/>
  <c r="AI23" i="3"/>
  <c r="AC22" i="3"/>
  <c r="AF21" i="3"/>
  <c r="AH20" i="3"/>
  <c r="AC19" i="3"/>
  <c r="AJ25" i="3"/>
  <c r="AB25" i="3"/>
  <c r="U21" i="3"/>
  <c r="AG22" i="3"/>
  <c r="AH25" i="3"/>
  <c r="AF22" i="3"/>
  <c r="AC20" i="3"/>
  <c r="AH30" i="3"/>
  <c r="AC29" i="3"/>
  <c r="AE28" i="3"/>
  <c r="AH27" i="3"/>
  <c r="AJ32" i="3"/>
  <c r="AJ22" i="3"/>
  <c r="AJ19" i="3"/>
  <c r="U28" i="3"/>
  <c r="U20" i="3"/>
  <c r="AG18" i="3"/>
  <c r="AJ18" i="3"/>
  <c r="AC18" i="3"/>
  <c r="AD18" i="3"/>
  <c r="AE18" i="3"/>
  <c r="AF18" i="3"/>
  <c r="AH18" i="3"/>
  <c r="AB18" i="3"/>
  <c r="AI18" i="3"/>
  <c r="W18" i="3"/>
  <c r="S16" i="3"/>
  <c r="O16" i="3"/>
  <c r="AE17" i="3" l="1"/>
  <c r="AG17" i="3"/>
  <c r="AD17" i="3"/>
  <c r="AI17" i="3"/>
  <c r="AC17" i="3"/>
  <c r="AF17" i="3"/>
  <c r="AB17" i="3"/>
  <c r="AJ17" i="3"/>
  <c r="AH17" i="3"/>
  <c r="AN18" i="3"/>
  <c r="AK18" i="3"/>
  <c r="AM18" i="3" s="1"/>
  <c r="T16" i="3"/>
  <c r="AN17" i="3" l="1"/>
  <c r="AK17" i="3"/>
  <c r="AM17" i="3" s="1"/>
  <c r="U18" i="3"/>
  <c r="W16" i="3"/>
  <c r="AB16" i="3"/>
  <c r="AJ16" i="3"/>
  <c r="AH16" i="3"/>
  <c r="AF16" i="3"/>
  <c r="AE16" i="3"/>
  <c r="AD16" i="3"/>
  <c r="AG16" i="3"/>
  <c r="AC16" i="3"/>
  <c r="AI16" i="3"/>
  <c r="U17" i="3" l="1"/>
  <c r="AK16" i="3"/>
  <c r="AN16" i="3"/>
  <c r="AM16" i="3" l="1"/>
  <c r="U16" i="3" s="1"/>
</calcChain>
</file>

<file path=xl/sharedStrings.xml><?xml version="1.0" encoding="utf-8"?>
<sst xmlns="http://schemas.openxmlformats.org/spreadsheetml/2006/main" count="473" uniqueCount="143">
  <si>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</si>
  <si>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</si>
  <si>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</si>
  <si>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</si>
  <si>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</si>
  <si>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</si>
  <si>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</si>
  <si>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</si>
  <si>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</si>
  <si>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</si>
  <si>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</si>
  <si>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</si>
  <si>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</si>
  <si>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</si>
  <si>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</si>
  <si>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</si>
  <si>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</si>
  <si>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</si>
  <si>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</si>
  <si>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</si>
  <si>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</si>
  <si>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</si>
  <si>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</si>
  <si>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</si>
  <si>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</si>
  <si>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</si>
  <si>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</si>
  <si>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</si>
  <si>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</si>
  <si>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</si>
  <si>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</si>
  <si>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</si>
  <si>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</si>
  <si>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</si>
  <si>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</si>
  <si>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</si>
  <si>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</si>
  <si>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</si>
  <si>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</si>
  <si>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</si>
  <si>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</si>
  <si>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</si>
  <si>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</si>
  <si>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</si>
  <si>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</si>
  <si>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</si>
  <si>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</si>
  <si>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</si>
  <si>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</si>
  <si>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</si>
  <si>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</si>
  <si>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</si>
  <si>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</si>
  <si>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</si>
  <si>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</si>
  <si>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</si>
  <si>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</si>
  <si>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</si>
  <si>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</si>
  <si>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</si>
  <si>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</si>
  <si>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</si>
  <si>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</si>
  <si>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</si>
  <si>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</si>
  <si>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</si>
  <si>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</si>
  <si>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</si>
  <si>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</si>
  <si>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</si>
  <si>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</si>
  <si>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</si>
  <si>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</si>
  <si>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</si>
  <si>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</si>
  <si>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</si>
  <si>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</si>
  <si>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</si>
  <si>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</si>
  <si>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</si>
  <si>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</si>
  <si>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</si>
  <si>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</si>
  <si>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</si>
  <si>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</si>
  <si>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</si>
  <si>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</si>
  <si>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</si>
  <si>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</si>
  <si>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</si>
  <si>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</si>
  <si>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</si>
  <si>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</si>
  <si>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</si>
  <si>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</si>
  <si>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</si>
  <si>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</si>
  <si>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</si>
  <si>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</si>
  <si>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</si>
  <si>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</si>
  <si>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</si>
  <si>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</si>
  <si>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</si>
  <si>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</si>
  <si>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</si>
  <si>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</si>
  <si>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</si>
  <si>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</si>
  <si>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</si>
  <si>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</si>
  <si>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</si>
  <si>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</si>
  <si>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</si>
  <si>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</si>
  <si>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</si>
  <si>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DPT +</t>
  </si>
  <si>
    <t>DEB</t>
  </si>
  <si>
    <t>- - -</t>
  </si>
  <si>
    <t>M +69</t>
  </si>
  <si>
    <t>BEN</t>
  </si>
  <si>
    <t>FM +63</t>
  </si>
  <si>
    <t>BENF</t>
  </si>
  <si>
    <t>FM 63</t>
  </si>
  <si>
    <t>M 69</t>
  </si>
  <si>
    <t>FM 58</t>
  </si>
  <si>
    <t>M 62</t>
  </si>
  <si>
    <t>FM 53</t>
  </si>
  <si>
    <t>M 56</t>
  </si>
  <si>
    <t>FM 48</t>
  </si>
  <si>
    <t>FM 44</t>
  </si>
  <si>
    <t>M 50</t>
  </si>
  <si>
    <t>FM 40</t>
  </si>
  <si>
    <t>M 45</t>
  </si>
  <si>
    <t>FM 36</t>
  </si>
  <si>
    <t>M 40</t>
  </si>
  <si>
    <t>M 35</t>
  </si>
  <si>
    <t>BENJAMIN</t>
  </si>
  <si>
    <t>POUSSIN</t>
  </si>
  <si>
    <t>POUS</t>
  </si>
  <si>
    <t>POUSF</t>
  </si>
  <si>
    <t xml:space="preserve">Cadets-Juniors et Séniors </t>
  </si>
  <si>
    <t>Poussins - Benjamins et Minimes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</si>
</sst>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2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sz val="18"/>
      <color theme="0" tint="-0.249977111117893"/>
      <name val="Arial"/>
      <family val="2"/>
    </font>
    <font>
      <b/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/>
      <right/>
      <top/>
      <bottom style="dashed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medium">
        <color rgb="FF00B0F0"/>
      </bottom>
      <diagonal/>
    </border>
    <border>
      <left style="thin">
        <color rgb="FF00B0F0"/>
      </left>
      <right/>
      <top style="dashed">
        <color rgb="FF00B0F0"/>
      </top>
      <bottom style="medium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medium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medium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medium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medium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3" fillId="2" borderId="19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0" fontId="3" fillId="2" borderId="44" xfId="0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2" fontId="24" fillId="2" borderId="23" xfId="0" applyNumberFormat="1" applyFont="1" applyFill="1" applyBorder="1" applyAlignment="1" applyProtection="1">
      <alignment horizontal="right" vertical="center"/>
      <protection locked="0"/>
    </xf>
    <xf numFmtId="2" fontId="24" fillId="2" borderId="14" xfId="0" applyNumberFormat="1" applyFont="1" applyFill="1" applyBorder="1" applyAlignment="1" applyProtection="1">
      <alignment horizontal="right" vertical="center"/>
      <protection locked="0"/>
    </xf>
    <xf numFmtId="2" fontId="24" fillId="2" borderId="23" xfId="0" applyNumberFormat="1" applyFont="1" applyFill="1" applyBorder="1" applyAlignment="1" applyProtection="1">
      <alignment horizontal="center" vertical="center"/>
      <protection locked="0"/>
    </xf>
    <xf numFmtId="1" fontId="25" fillId="2" borderId="46" xfId="0" quotePrefix="1" applyNumberFormat="1" applyFont="1" applyFill="1" applyBorder="1" applyAlignment="1" applyProtection="1">
      <alignment horizontal="center" vertical="center"/>
    </xf>
    <xf numFmtId="0" fontId="26" fillId="5" borderId="0" xfId="0" applyFont="1" applyFill="1"/>
    <xf numFmtId="0" fontId="26" fillId="5" borderId="0" xfId="0" applyFont="1" applyFill="1" applyBorder="1"/>
    <xf numFmtId="0" fontId="0" fillId="0" borderId="0" xfId="0" applyFont="1" applyFill="1" applyBorder="1"/>
    <xf numFmtId="0" fontId="23" fillId="12" borderId="0" xfId="0" applyFont="1" applyFill="1"/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14" fillId="2" borderId="23" xfId="0" applyNumberFormat="1" applyFont="1" applyFill="1" applyBorder="1" applyAlignment="1" applyProtection="1">
      <alignment horizontal="center" vertical="center"/>
    </xf>
    <xf numFmtId="2" fontId="14" fillId="2" borderId="14" xfId="0" applyNumberFormat="1" applyFont="1" applyFill="1" applyBorder="1" applyAlignment="1" applyProtection="1">
      <alignment horizontal="center" vertical="center"/>
    </xf>
    <xf numFmtId="164" fontId="4" fillId="2" borderId="49" xfId="0" applyNumberFormat="1" applyFont="1" applyFill="1" applyBorder="1" applyAlignment="1" applyProtection="1">
      <alignment horizontal="center" vertical="center"/>
      <protection locked="0"/>
    </xf>
    <xf numFmtId="164" fontId="4" fillId="2" borderId="50" xfId="0" applyNumberFormat="1" applyFont="1" applyFill="1" applyBorder="1" applyAlignment="1" applyProtection="1">
      <alignment horizontal="center" vertical="center"/>
      <protection locked="0"/>
    </xf>
    <xf numFmtId="164" fontId="4" fillId="2" borderId="51" xfId="0" applyNumberFormat="1" applyFont="1" applyFill="1" applyBorder="1" applyAlignment="1" applyProtection="1">
      <alignment horizontal="left" vertical="center"/>
      <protection locked="0"/>
    </xf>
    <xf numFmtId="0" fontId="3" fillId="2" borderId="52" xfId="0" applyFont="1" applyFill="1" applyBorder="1" applyAlignment="1" applyProtection="1">
      <alignment vertical="center"/>
      <protection locked="0"/>
    </xf>
    <xf numFmtId="1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vertical="center"/>
      <protection locked="0"/>
    </xf>
    <xf numFmtId="2" fontId="24" fillId="2" borderId="53" xfId="0" applyNumberFormat="1" applyFont="1" applyFill="1" applyBorder="1" applyAlignment="1" applyProtection="1">
      <alignment horizontal="right" vertical="center"/>
      <protection locked="0"/>
    </xf>
    <xf numFmtId="1" fontId="6" fillId="2" borderId="54" xfId="0" applyNumberFormat="1" applyFont="1" applyFill="1" applyBorder="1" applyAlignment="1" applyProtection="1">
      <alignment horizontal="center" vertical="center"/>
      <protection locked="0"/>
    </xf>
    <xf numFmtId="1" fontId="6" fillId="2" borderId="55" xfId="0" applyNumberFormat="1" applyFont="1" applyFill="1" applyBorder="1" applyAlignment="1" applyProtection="1">
      <alignment horizontal="center" vertical="center"/>
      <protection locked="0"/>
    </xf>
    <xf numFmtId="1" fontId="10" fillId="2" borderId="56" xfId="0" applyNumberFormat="1" applyFont="1" applyFill="1" applyBorder="1" applyAlignment="1" applyProtection="1">
      <alignment horizontal="center" vertical="center"/>
    </xf>
    <xf numFmtId="1" fontId="6" fillId="2" borderId="57" xfId="0" applyNumberFormat="1" applyFont="1" applyFill="1" applyBorder="1" applyAlignment="1" applyProtection="1">
      <alignment horizontal="center" vertical="center"/>
      <protection locked="0"/>
    </xf>
    <xf numFmtId="1" fontId="13" fillId="2" borderId="58" xfId="0" applyNumberFormat="1" applyFont="1" applyFill="1" applyBorder="1" applyAlignment="1" applyProtection="1">
      <alignment horizontal="center" vertical="center"/>
    </xf>
    <xf numFmtId="0" fontId="9" fillId="2" borderId="59" xfId="0" applyFont="1" applyFill="1" applyBorder="1" applyAlignment="1" applyProtection="1">
      <alignment horizontal="center" vertical="center"/>
    </xf>
    <xf numFmtId="2" fontId="14" fillId="2" borderId="53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9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vertical="center"/>
      <protection locked="0"/>
    </xf>
    <xf numFmtId="0" fontId="2" fillId="3" borderId="43" xfId="0" applyFont="1" applyFill="1" applyBorder="1" applyAlignment="1" applyProtection="1">
      <alignment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167" fontId="15" fillId="2" borderId="9" xfId="0" applyNumberFormat="1" applyFont="1" applyFill="1" applyBorder="1" applyAlignment="1" applyProtection="1">
      <alignment horizontal="center" vertical="center"/>
      <protection locked="0"/>
    </xf>
    <xf numFmtId="167" fontId="15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0" fillId="3" borderId="28" xfId="0" applyFont="1" applyFill="1" applyBorder="1" applyAlignment="1" applyProtection="1">
      <alignment horizontal="left" vertical="top"/>
      <protection locked="0"/>
    </xf>
    <xf numFmtId="0" fontId="2" fillId="3" borderId="29" xfId="0" applyFont="1" applyFill="1" applyBorder="1" applyAlignment="1" applyProtection="1">
      <alignment horizontal="left" vertical="top"/>
      <protection locked="0"/>
    </xf>
    <xf numFmtId="0" fontId="2" fillId="3" borderId="30" xfId="0" applyFont="1" applyFill="1" applyBorder="1" applyAlignment="1" applyProtection="1">
      <alignment horizontal="left" vertical="top"/>
      <protection locked="0"/>
    </xf>
    <xf numFmtId="0" fontId="2" fillId="3" borderId="34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35" xfId="0" applyFont="1" applyFill="1" applyBorder="1" applyAlignment="1" applyProtection="1">
      <alignment horizontal="left" vertical="top"/>
      <protection locked="0"/>
    </xf>
    <xf numFmtId="0" fontId="2" fillId="3" borderId="38" xfId="0" applyFont="1" applyFill="1" applyBorder="1" applyAlignment="1" applyProtection="1">
      <alignment horizontal="left" vertical="top"/>
      <protection locked="0"/>
    </xf>
    <xf numFmtId="0" fontId="2" fillId="3" borderId="39" xfId="0" applyFont="1" applyFill="1" applyBorder="1" applyAlignment="1" applyProtection="1">
      <alignment horizontal="left" vertical="top"/>
      <protection locked="0"/>
    </xf>
    <xf numFmtId="0" fontId="2" fillId="3" borderId="40" xfId="0" applyFont="1" applyFill="1" applyBorder="1" applyAlignment="1" applyProtection="1">
      <alignment horizontal="left" vertical="top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2</xdr:col>
      <xdr:colOff>485085</xdr:colOff>
      <xdr:row>3</xdr:row>
      <xdr:rowOff>10950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5E0D7E1-776A-4118-9EF6-EE82F26D2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789885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45"/>
  <sheetViews>
    <sheetView showGridLines="0" tabSelected="1" zoomScaleNormal="100" workbookViewId="0">
      <selection activeCell="DN13" sqref="DN1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hidden="1" customWidth="1"/>
    <col min="25" max="26" width="0" style="1" hidden="1" customWidth="1"/>
    <col min="27" max="42" width="11.42578125" style="1" hidden="1" customWidth="1"/>
    <col min="43" max="76" width="0" style="122" hidden="1" customWidth="1"/>
    <col min="77" max="115" width="0" style="1" hidden="1" customWidth="1"/>
    <col min="116" max="16384" width="11.42578125" style="1"/>
  </cols>
  <sheetData>
    <row r="1" spans="1:123" ht="5.0999999999999996" customHeight="1" thickBot="1" x14ac:dyDescent="0.25"/>
    <row r="2" spans="1:123" s="12" customFormat="1" ht="30" customHeight="1" x14ac:dyDescent="0.2">
      <c r="B2" s="13"/>
      <c r="C2" s="121"/>
      <c r="D2" s="163" t="s">
        <v>6</v>
      </c>
      <c r="E2" s="164"/>
      <c r="F2" s="164"/>
      <c r="G2" s="164"/>
      <c r="H2" s="164"/>
      <c r="I2" s="164"/>
      <c r="J2" s="164"/>
      <c r="K2" s="164"/>
      <c r="L2" s="83"/>
      <c r="M2" s="82"/>
      <c r="N2" s="164" t="s">
        <v>7</v>
      </c>
      <c r="O2" s="164"/>
      <c r="P2" s="164"/>
      <c r="Q2" s="164"/>
      <c r="R2" s="164"/>
      <c r="S2" s="164"/>
      <c r="T2" s="82"/>
      <c r="U2" s="82"/>
      <c r="V2" s="164" t="s">
        <v>16</v>
      </c>
      <c r="W2" s="165"/>
      <c r="X2" s="13"/>
      <c r="Y2" s="13"/>
      <c r="Z2" s="13"/>
      <c r="AK2" s="14"/>
      <c r="AL2" s="14"/>
      <c r="AM2" s="14"/>
      <c r="AN2" s="14"/>
      <c r="AO2" s="14"/>
      <c r="AP2" s="14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 x14ac:dyDescent="0.25">
      <c r="B3" s="13"/>
      <c r="C3" s="121"/>
      <c r="D3" s="166"/>
      <c r="E3" s="167"/>
      <c r="F3" s="167"/>
      <c r="G3" s="167"/>
      <c r="H3" s="167"/>
      <c r="I3" s="167"/>
      <c r="J3" s="167"/>
      <c r="K3" s="167"/>
      <c r="L3" s="85"/>
      <c r="M3" s="84"/>
      <c r="N3" s="167"/>
      <c r="O3" s="167"/>
      <c r="P3" s="167"/>
      <c r="Q3" s="167"/>
      <c r="R3" s="167"/>
      <c r="S3" s="167"/>
      <c r="T3" s="84"/>
      <c r="U3" s="84"/>
      <c r="V3" s="168"/>
      <c r="W3" s="169"/>
      <c r="X3" s="13"/>
      <c r="Y3" s="13"/>
      <c r="Z3" s="13"/>
      <c r="AK3" s="14"/>
      <c r="AL3" s="14"/>
      <c r="AM3" s="14"/>
      <c r="AN3" s="14"/>
      <c r="AO3" s="14"/>
      <c r="AP3" s="14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 x14ac:dyDescent="0.25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 x14ac:dyDescent="0.25">
      <c r="A5" s="19"/>
      <c r="B5" s="23" t="s">
        <v>10</v>
      </c>
      <c r="C5" s="24" t="s">
        <v>11</v>
      </c>
      <c r="D5" s="24" t="s">
        <v>8</v>
      </c>
      <c r="E5" s="91" t="s">
        <v>79</v>
      </c>
      <c r="F5" s="162" t="s">
        <v>0</v>
      </c>
      <c r="G5" s="162"/>
      <c r="H5" s="24" t="s">
        <v>13</v>
      </c>
      <c r="I5" s="24" t="s">
        <v>12</v>
      </c>
      <c r="J5" s="25" t="s">
        <v>5</v>
      </c>
      <c r="K5" s="25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25" t="s">
        <v>3</v>
      </c>
      <c r="V5" s="92" t="s">
        <v>9</v>
      </c>
      <c r="W5" s="23" t="s">
        <v>4</v>
      </c>
      <c r="X5" s="89"/>
      <c r="Y5" s="20"/>
      <c r="Z5" s="20"/>
      <c r="AA5" s="20"/>
      <c r="AB5" s="115" t="s">
        <v>117</v>
      </c>
      <c r="AC5" s="115" t="s">
        <v>116</v>
      </c>
      <c r="AD5" s="115" t="s">
        <v>72</v>
      </c>
      <c r="AE5" s="115" t="s">
        <v>73</v>
      </c>
      <c r="AF5" s="115" t="s">
        <v>74</v>
      </c>
      <c r="AG5" s="115" t="s">
        <v>75</v>
      </c>
      <c r="AH5" s="115" t="s">
        <v>76</v>
      </c>
      <c r="AI5" s="115" t="s">
        <v>77</v>
      </c>
      <c r="AJ5" s="115" t="s">
        <v>78</v>
      </c>
      <c r="AK5" s="116"/>
      <c r="AL5" s="21"/>
      <c r="AM5" s="21"/>
      <c r="AN5" s="21"/>
      <c r="AO5" s="21"/>
      <c r="AP5" s="21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 x14ac:dyDescent="0.25">
      <c r="A6" s="8"/>
      <c r="B6" s="48"/>
      <c r="C6" s="49"/>
      <c r="D6" s="51"/>
      <c r="E6" s="51"/>
      <c r="F6" s="52"/>
      <c r="G6" s="53"/>
      <c r="H6" s="55"/>
      <c r="I6" s="54"/>
      <c r="J6" s="50"/>
      <c r="K6" s="56"/>
      <c r="L6" s="57"/>
      <c r="M6" s="57"/>
      <c r="N6" s="57"/>
      <c r="O6" s="58"/>
      <c r="P6" s="57"/>
      <c r="Q6" s="57"/>
      <c r="R6" s="57"/>
      <c r="S6" s="58"/>
      <c r="T6" s="58"/>
      <c r="U6" s="51"/>
      <c r="V6" s="60"/>
      <c r="W6" s="59"/>
      <c r="X6" s="7"/>
      <c r="Y6" s="7"/>
      <c r="Z6" s="7"/>
      <c r="AA6" s="7"/>
      <c r="AB6" s="117" t="s">
        <v>70</v>
      </c>
      <c r="AC6" s="117" t="s">
        <v>71</v>
      </c>
      <c r="AD6" s="117" t="s">
        <v>72</v>
      </c>
      <c r="AE6" s="117" t="s">
        <v>73</v>
      </c>
      <c r="AF6" s="117" t="s">
        <v>74</v>
      </c>
      <c r="AG6" s="117" t="s">
        <v>75</v>
      </c>
      <c r="AH6" s="117" t="s">
        <v>76</v>
      </c>
      <c r="AI6" s="117" t="s">
        <v>77</v>
      </c>
      <c r="AJ6" s="117" t="s">
        <v>78</v>
      </c>
      <c r="AK6" s="117"/>
      <c r="AL6" s="7"/>
      <c r="AM6" s="7"/>
      <c r="AN6" s="7"/>
      <c r="AO6" s="7"/>
      <c r="AP6" s="7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11" customFormat="1" ht="21" customHeight="1" thickBot="1" x14ac:dyDescent="0.25">
      <c r="A7" s="8"/>
      <c r="B7" s="170" t="s">
        <v>142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  <c r="X7" s="7"/>
      <c r="Y7" s="7"/>
      <c r="Z7" s="7"/>
      <c r="AA7" s="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7"/>
      <c r="AM7" s="7"/>
      <c r="AN7" s="7"/>
      <c r="AO7" s="7"/>
      <c r="AP7" s="7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7"/>
      <c r="BZ7" s="7"/>
      <c r="CA7" s="7"/>
      <c r="CB7" s="7"/>
      <c r="CC7" s="7"/>
      <c r="CD7" s="7"/>
      <c r="CE7" s="7"/>
      <c r="CF7" s="7"/>
      <c r="CG7" s="7"/>
      <c r="CH7" s="7"/>
      <c r="CI7" s="9"/>
      <c r="CJ7" s="9"/>
      <c r="CK7" s="9"/>
      <c r="CL7" s="9"/>
      <c r="CM7" s="9"/>
      <c r="CN7" s="9"/>
      <c r="CO7" s="9"/>
      <c r="CP7" s="9"/>
      <c r="CQ7" s="9"/>
      <c r="CR7" s="9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</row>
    <row r="8" spans="1:123" s="5" customFormat="1" ht="30" customHeight="1" x14ac:dyDescent="0.2">
      <c r="B8" s="152"/>
      <c r="C8" s="153"/>
      <c r="D8" s="61"/>
      <c r="E8" s="111"/>
      <c r="F8" s="62" t="s">
        <v>80</v>
      </c>
      <c r="G8" s="63" t="s">
        <v>80</v>
      </c>
      <c r="H8" s="113"/>
      <c r="I8" s="64" t="s">
        <v>80</v>
      </c>
      <c r="J8" s="61" t="s">
        <v>80</v>
      </c>
      <c r="K8" s="129"/>
      <c r="L8" s="135"/>
      <c r="M8" s="66"/>
      <c r="N8" s="66"/>
      <c r="O8" s="67" t="str">
        <f>IF(Y8&lt;=0,0,Y8)</f>
        <v xml:space="preserve"> </v>
      </c>
      <c r="P8" s="66"/>
      <c r="Q8" s="66"/>
      <c r="R8" s="66"/>
      <c r="S8" s="67" t="str">
        <f>IF(Z8&lt;=0,0,Z8)</f>
        <v xml:space="preserve"> </v>
      </c>
      <c r="T8" s="68" t="str">
        <f>IF(E8="","",IF(OR(O8=0,S8=0),0,O8+S8))</f>
        <v/>
      </c>
      <c r="U8" s="130" t="s">
        <v>118</v>
      </c>
      <c r="V8" s="114" t="str">
        <f>IF(H8=0," ",IF(E8="H",IF(AND(H8&gt;2004,H8&lt;2008),VLOOKUP(K8,Minimas!$A$11:$H$29,4),IF(AND(H8&gt;2007,H8&lt;2010),VLOOKUP(K8,Minimas!$A$11:$H$29,3),IF(AND(H8&gt;2010,H8&lt;2012),VLOOKUP(K8,Minimas!$A$11:$H$29,2),"ERREUR"))),IF(AND(H8&gt;2004,H8&lt;2008),VLOOKUP(K8,Minimas!$I$11:$P$26,4),IF(AND(H8&gt;2007,H8&lt;2010),VLOOKUP(K8,Minimas!$I$11:$P$26,3),IF(AND(H8&gt;2010,H8&lt;2012),VLOOKUP(K8,Minimas!$I$11:$P$26,2),"ERREUR")))))</f>
        <v xml:space="preserve"> </v>
      </c>
      <c r="W8" s="136" t="str">
        <f>IF(H8=0," ",IF(E8="H",10^(0.75194503*LOG(K8/175.508)^2)*T8,IF(E8="F",10^(0.783497476* LOG(K8/153.655)^2)*T8,"")))</f>
        <v xml:space="preserve"> </v>
      </c>
      <c r="X8" s="90"/>
      <c r="Y8" s="5" t="str">
        <f>IF(L8=0," ",MAXA(L8+M8,M8+N8,L8+N8))</f>
        <v xml:space="preserve"> </v>
      </c>
      <c r="Z8" s="5" t="str">
        <f>IF(P8=0," ",MAXA(P8+Q8,Q8+R8,P8+R8))</f>
        <v xml:space="preserve"> </v>
      </c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</row>
    <row r="9" spans="1:123" s="5" customFormat="1" ht="30" customHeight="1" x14ac:dyDescent="0.2">
      <c r="B9" s="152"/>
      <c r="C9" s="153"/>
      <c r="D9" s="61"/>
      <c r="E9" s="111"/>
      <c r="F9" s="62" t="s">
        <v>80</v>
      </c>
      <c r="G9" s="63" t="s">
        <v>80</v>
      </c>
      <c r="H9" s="113"/>
      <c r="I9" s="64" t="s">
        <v>80</v>
      </c>
      <c r="J9" s="61" t="s">
        <v>80</v>
      </c>
      <c r="K9" s="129"/>
      <c r="L9" s="135"/>
      <c r="M9" s="66"/>
      <c r="N9" s="66"/>
      <c r="O9" s="67" t="str">
        <f t="shared" ref="O9:O14" si="0">IF(Y9&lt;=0,0,Y9)</f>
        <v xml:space="preserve"> </v>
      </c>
      <c r="P9" s="66"/>
      <c r="Q9" s="66"/>
      <c r="R9" s="66"/>
      <c r="S9" s="67" t="str">
        <f t="shared" ref="S9:S14" si="1">IF(Z9&lt;=0,0,Z9)</f>
        <v xml:space="preserve"> </v>
      </c>
      <c r="T9" s="68" t="str">
        <f t="shared" ref="T9:T14" si="2">IF(E9="","",IF(OR(O9=0,S9=0),0,O9+S9))</f>
        <v/>
      </c>
      <c r="U9" s="130" t="s">
        <v>118</v>
      </c>
      <c r="V9" s="114" t="str">
        <f>IF(H9=0," ",IF(E9="H",IF(AND(H9&gt;2004,H9&lt;2008),VLOOKUP(K9,Minimas!$A$11:$H$29,4),IF(AND(H9&gt;2007,H9&lt;2010),VLOOKUP(K9,Minimas!$A$11:$H$29,3),IF(AND(H9&gt;2010,H9&lt;2012),VLOOKUP(K9,Minimas!$A$11:$H$29,2),"ERREUR"))),IF(AND(H9&gt;2004,H9&lt;2008),VLOOKUP(K9,Minimas!$I$11:$P$26,4),IF(AND(H9&gt;2007,H9&lt;2010),VLOOKUP(K9,Minimas!$I$11:$P$26,3),IF(AND(H9&gt;2010,H9&lt;2012),VLOOKUP(K9,Minimas!$I$11:$P$26,2),"ERREUR")))))</f>
        <v xml:space="preserve"> </v>
      </c>
      <c r="W9" s="136" t="str">
        <f t="shared" ref="W9:W14" si="3">IF(H9=0," ",IF(E9="H",10^(0.75194503*LOG(K9/175.508)^2)*T9,IF(E9="F",10^(0.783497476* LOG(K9/153.655)^2)*T9,"")))</f>
        <v xml:space="preserve"> </v>
      </c>
      <c r="X9" s="90"/>
      <c r="Y9" s="5" t="str">
        <f t="shared" ref="Y9:Y14" si="4">IF(L9=0," ",MAXA(L9+M9,M9+N9,L9+N9))</f>
        <v xml:space="preserve"> </v>
      </c>
      <c r="Z9" s="5" t="str">
        <f t="shared" ref="Z9:Z14" si="5">IF(P9=0," ",MAXA(P9+Q9,Q9+R9,P9+R9))</f>
        <v xml:space="preserve"> </v>
      </c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</row>
    <row r="10" spans="1:123" s="5" customFormat="1" ht="30" customHeight="1" x14ac:dyDescent="0.2">
      <c r="B10" s="152"/>
      <c r="C10" s="153"/>
      <c r="D10" s="61"/>
      <c r="E10" s="111"/>
      <c r="F10" s="62" t="s">
        <v>80</v>
      </c>
      <c r="G10" s="63" t="s">
        <v>80</v>
      </c>
      <c r="H10" s="113"/>
      <c r="I10" s="64" t="s">
        <v>80</v>
      </c>
      <c r="J10" s="61" t="s">
        <v>80</v>
      </c>
      <c r="K10" s="129"/>
      <c r="L10" s="135"/>
      <c r="M10" s="66"/>
      <c r="N10" s="66"/>
      <c r="O10" s="67" t="str">
        <f t="shared" si="0"/>
        <v xml:space="preserve"> </v>
      </c>
      <c r="P10" s="66"/>
      <c r="Q10" s="66"/>
      <c r="R10" s="66"/>
      <c r="S10" s="67" t="str">
        <f t="shared" si="1"/>
        <v xml:space="preserve"> </v>
      </c>
      <c r="T10" s="68" t="str">
        <f t="shared" si="2"/>
        <v/>
      </c>
      <c r="U10" s="130" t="s">
        <v>118</v>
      </c>
      <c r="V10" s="114" t="str">
        <f>IF(H10=0," ",IF(E10="H",IF(AND(H10&gt;2004,H10&lt;2008),VLOOKUP(K10,Minimas!$A$11:$H$29,4),IF(AND(H10&gt;2007,H10&lt;2010),VLOOKUP(K10,Minimas!$A$11:$H$29,3),IF(AND(H10&gt;2010,H10&lt;2012),VLOOKUP(K10,Minimas!$A$11:$H$29,2),"ERREUR"))),IF(AND(H10&gt;2004,H10&lt;2008),VLOOKUP(K10,Minimas!$I$11:$P$26,4),IF(AND(H10&gt;2007,H10&lt;2010),VLOOKUP(K10,Minimas!$I$11:$P$26,3),IF(AND(H10&gt;2010,H10&lt;2012),VLOOKUP(K10,Minimas!$I$11:$P$26,2),"ERREUR")))))</f>
        <v xml:space="preserve"> </v>
      </c>
      <c r="W10" s="136" t="str">
        <f t="shared" si="3"/>
        <v xml:space="preserve"> </v>
      </c>
      <c r="X10" s="90"/>
      <c r="Y10" s="5" t="str">
        <f t="shared" si="4"/>
        <v xml:space="preserve"> </v>
      </c>
      <c r="Z10" s="5" t="str">
        <f t="shared" si="5"/>
        <v xml:space="preserve"> </v>
      </c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</row>
    <row r="11" spans="1:123" s="5" customFormat="1" ht="30" customHeight="1" x14ac:dyDescent="0.2">
      <c r="B11" s="152"/>
      <c r="C11" s="153"/>
      <c r="D11" s="61"/>
      <c r="E11" s="111"/>
      <c r="F11" s="62" t="s">
        <v>80</v>
      </c>
      <c r="G11" s="63" t="s">
        <v>80</v>
      </c>
      <c r="H11" s="113"/>
      <c r="I11" s="64" t="s">
        <v>80</v>
      </c>
      <c r="J11" s="61" t="s">
        <v>80</v>
      </c>
      <c r="K11" s="129"/>
      <c r="L11" s="135"/>
      <c r="M11" s="66"/>
      <c r="N11" s="66"/>
      <c r="O11" s="67" t="str">
        <f t="shared" si="0"/>
        <v xml:space="preserve"> </v>
      </c>
      <c r="P11" s="66"/>
      <c r="Q11" s="66"/>
      <c r="R11" s="66"/>
      <c r="S11" s="67" t="str">
        <f t="shared" si="1"/>
        <v xml:space="preserve"> </v>
      </c>
      <c r="T11" s="68" t="str">
        <f t="shared" si="2"/>
        <v/>
      </c>
      <c r="U11" s="130" t="s">
        <v>118</v>
      </c>
      <c r="V11" s="114" t="str">
        <f>IF(H11=0," ",IF(E11="H",IF(AND(H11&gt;2004,H11&lt;2008),VLOOKUP(K11,Minimas!$A$11:$H$29,4),IF(AND(H11&gt;2007,H11&lt;2010),VLOOKUP(K11,Minimas!$A$11:$H$29,3),IF(AND(H11&gt;2010,H11&lt;2012),VLOOKUP(K11,Minimas!$A$11:$H$29,2),"ERREUR"))),IF(AND(H11&gt;2004,H11&lt;2008),VLOOKUP(K11,Minimas!$I$11:$P$26,4),IF(AND(H11&gt;2007,H11&lt;2010),VLOOKUP(K11,Minimas!$I$11:$P$26,3),IF(AND(H11&gt;2010,H11&lt;2012),VLOOKUP(K11,Minimas!$I$11:$P$26,2),"ERREUR")))))</f>
        <v xml:space="preserve"> </v>
      </c>
      <c r="W11" s="136" t="str">
        <f t="shared" si="3"/>
        <v xml:space="preserve"> </v>
      </c>
      <c r="X11" s="90"/>
      <c r="Y11" s="5" t="str">
        <f t="shared" si="4"/>
        <v xml:space="preserve"> </v>
      </c>
      <c r="Z11" s="5" t="str">
        <f t="shared" si="5"/>
        <v xml:space="preserve"> </v>
      </c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</row>
    <row r="12" spans="1:123" s="5" customFormat="1" ht="30" customHeight="1" x14ac:dyDescent="0.2">
      <c r="B12" s="152"/>
      <c r="C12" s="153"/>
      <c r="D12" s="61"/>
      <c r="E12" s="111"/>
      <c r="F12" s="62" t="s">
        <v>80</v>
      </c>
      <c r="G12" s="63" t="s">
        <v>80</v>
      </c>
      <c r="H12" s="113"/>
      <c r="I12" s="64" t="s">
        <v>80</v>
      </c>
      <c r="J12" s="61" t="s">
        <v>80</v>
      </c>
      <c r="K12" s="129"/>
      <c r="L12" s="135"/>
      <c r="M12" s="66"/>
      <c r="N12" s="66"/>
      <c r="O12" s="67" t="str">
        <f t="shared" si="0"/>
        <v xml:space="preserve"> </v>
      </c>
      <c r="P12" s="66"/>
      <c r="Q12" s="66"/>
      <c r="R12" s="66"/>
      <c r="S12" s="67" t="str">
        <f t="shared" si="1"/>
        <v xml:space="preserve"> </v>
      </c>
      <c r="T12" s="68" t="str">
        <f t="shared" si="2"/>
        <v/>
      </c>
      <c r="U12" s="130" t="s">
        <v>118</v>
      </c>
      <c r="V12" s="114" t="str">
        <f>IF(H12=0," ",IF(E12="H",IF(AND(H12&gt;2004,H12&lt;2008),VLOOKUP(K12,Minimas!$A$11:$H$29,4),IF(AND(H12&gt;2007,H12&lt;2010),VLOOKUP(K12,Minimas!$A$11:$H$29,3),IF(AND(H12&gt;2010,H12&lt;2012),VLOOKUP(K12,Minimas!$A$11:$H$29,2),"ERREUR"))),IF(AND(H12&gt;2004,H12&lt;2008),VLOOKUP(K12,Minimas!$I$11:$P$26,4),IF(AND(H12&gt;2007,H12&lt;2010),VLOOKUP(K12,Minimas!$I$11:$P$26,3),IF(AND(H12&gt;2010,H12&lt;2012),VLOOKUP(K12,Minimas!$I$11:$P$26,2),"ERREUR")))))</f>
        <v xml:space="preserve"> </v>
      </c>
      <c r="W12" s="136" t="str">
        <f t="shared" si="3"/>
        <v xml:space="preserve"> </v>
      </c>
      <c r="X12" s="90"/>
      <c r="Y12" s="5" t="str">
        <f t="shared" si="4"/>
        <v xml:space="preserve"> </v>
      </c>
      <c r="Z12" s="5" t="str">
        <f t="shared" si="5"/>
        <v xml:space="preserve"> 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</row>
    <row r="13" spans="1:123" s="5" customFormat="1" ht="30" customHeight="1" x14ac:dyDescent="0.2">
      <c r="B13" s="152"/>
      <c r="C13" s="153"/>
      <c r="D13" s="61"/>
      <c r="E13" s="111"/>
      <c r="F13" s="62" t="s">
        <v>80</v>
      </c>
      <c r="G13" s="63" t="s">
        <v>80</v>
      </c>
      <c r="H13" s="113"/>
      <c r="I13" s="64" t="s">
        <v>80</v>
      </c>
      <c r="J13" s="61" t="s">
        <v>80</v>
      </c>
      <c r="K13" s="129"/>
      <c r="L13" s="135"/>
      <c r="M13" s="66"/>
      <c r="N13" s="66"/>
      <c r="O13" s="67" t="str">
        <f t="shared" si="0"/>
        <v xml:space="preserve"> </v>
      </c>
      <c r="P13" s="66"/>
      <c r="Q13" s="66"/>
      <c r="R13" s="66"/>
      <c r="S13" s="67" t="str">
        <f t="shared" si="1"/>
        <v xml:space="preserve"> </v>
      </c>
      <c r="T13" s="68" t="str">
        <f t="shared" si="2"/>
        <v/>
      </c>
      <c r="U13" s="130" t="s">
        <v>118</v>
      </c>
      <c r="V13" s="114" t="str">
        <f>IF(H13=0," ",IF(E13="H",IF(AND(H13&gt;2004,H13&lt;2008),VLOOKUP(K13,Minimas!$A$11:$H$29,4),IF(AND(H13&gt;2007,H13&lt;2010),VLOOKUP(K13,Minimas!$A$11:$H$29,3),IF(AND(H13&gt;2010,H13&lt;2012),VLOOKUP(K13,Minimas!$A$11:$H$29,2),"ERREUR"))),IF(AND(H13&gt;2004,H13&lt;2008),VLOOKUP(K13,Minimas!$I$11:$P$26,4),IF(AND(H13&gt;2007,H13&lt;2010),VLOOKUP(K13,Minimas!$I$11:$P$26,3),IF(AND(H13&gt;2010,H13&lt;2012),VLOOKUP(K13,Minimas!$I$11:$P$26,2),"ERREUR")))))</f>
        <v xml:space="preserve"> </v>
      </c>
      <c r="W13" s="136" t="str">
        <f t="shared" si="3"/>
        <v xml:space="preserve"> </v>
      </c>
      <c r="X13" s="90"/>
      <c r="Y13" s="5" t="str">
        <f t="shared" si="4"/>
        <v xml:space="preserve"> </v>
      </c>
      <c r="Z13" s="5" t="str">
        <f t="shared" si="5"/>
        <v xml:space="preserve"> </v>
      </c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</row>
    <row r="14" spans="1:123" s="5" customFormat="1" ht="30" customHeight="1" thickBot="1" x14ac:dyDescent="0.25">
      <c r="B14" s="152"/>
      <c r="C14" s="153"/>
      <c r="D14" s="61"/>
      <c r="E14" s="111"/>
      <c r="F14" s="62" t="s">
        <v>80</v>
      </c>
      <c r="G14" s="63" t="s">
        <v>80</v>
      </c>
      <c r="H14" s="113"/>
      <c r="I14" s="64" t="s">
        <v>80</v>
      </c>
      <c r="J14" s="61" t="s">
        <v>80</v>
      </c>
      <c r="K14" s="129"/>
      <c r="L14" s="135"/>
      <c r="M14" s="66"/>
      <c r="N14" s="66"/>
      <c r="O14" s="67" t="str">
        <f t="shared" si="0"/>
        <v xml:space="preserve"> </v>
      </c>
      <c r="P14" s="66"/>
      <c r="Q14" s="66"/>
      <c r="R14" s="66"/>
      <c r="S14" s="67" t="str">
        <f t="shared" si="1"/>
        <v xml:space="preserve"> </v>
      </c>
      <c r="T14" s="68" t="str">
        <f t="shared" si="2"/>
        <v/>
      </c>
      <c r="U14" s="130" t="s">
        <v>118</v>
      </c>
      <c r="V14" s="114" t="str">
        <f>IF(H14=0," ",IF(E14="H",IF(AND(H14&gt;2004,H14&lt;2008),VLOOKUP(K14,Minimas!$A$11:$H$29,4),IF(AND(H14&gt;2007,H14&lt;2010),VLOOKUP(K14,Minimas!$A$11:$H$29,3),IF(AND(H14&gt;2010,H14&lt;2012),VLOOKUP(K14,Minimas!$A$11:$H$29,2),"ERREUR"))),IF(AND(H14&gt;2004,H14&lt;2008),VLOOKUP(K14,Minimas!$I$11:$P$26,4),IF(AND(H14&gt;2007,H14&lt;2010),VLOOKUP(K14,Minimas!$I$11:$P$26,3),IF(AND(H14&gt;2010,H14&lt;2012),VLOOKUP(K14,Minimas!$I$11:$P$26,2),"ERREUR")))))</f>
        <v xml:space="preserve"> </v>
      </c>
      <c r="W14" s="136" t="str">
        <f t="shared" si="3"/>
        <v xml:space="preserve"> </v>
      </c>
      <c r="X14" s="90"/>
      <c r="Y14" s="5" t="str">
        <f t="shared" si="4"/>
        <v xml:space="preserve"> </v>
      </c>
      <c r="Z14" s="5" t="str">
        <f t="shared" si="5"/>
        <v xml:space="preserve"> </v>
      </c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</row>
    <row r="15" spans="1:123" s="11" customFormat="1" ht="21" customHeight="1" thickBot="1" x14ac:dyDescent="0.25">
      <c r="A15" s="8"/>
      <c r="B15" s="170" t="s">
        <v>141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2"/>
      <c r="X15" s="7"/>
      <c r="Y15" s="7"/>
      <c r="Z15" s="7"/>
      <c r="AA15" s="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7"/>
      <c r="AM15" s="7"/>
      <c r="AN15" s="7"/>
      <c r="AO15" s="7"/>
      <c r="AP15" s="7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5" customFormat="1" ht="30" customHeight="1" x14ac:dyDescent="0.2">
      <c r="B16" s="152"/>
      <c r="C16" s="153"/>
      <c r="D16" s="61"/>
      <c r="E16" s="111"/>
      <c r="F16" s="62" t="s">
        <v>80</v>
      </c>
      <c r="G16" s="63" t="s">
        <v>80</v>
      </c>
      <c r="H16" s="113"/>
      <c r="I16" s="64" t="s">
        <v>80</v>
      </c>
      <c r="J16" s="61" t="s">
        <v>80</v>
      </c>
      <c r="K16" s="127"/>
      <c r="L16" s="65"/>
      <c r="M16" s="66"/>
      <c r="N16" s="66"/>
      <c r="O16" s="67" t="str">
        <f>IF(E16="","",IF(MAXA(L16:N16)&lt;=0,0,MAXA(L16:N16)))</f>
        <v/>
      </c>
      <c r="P16" s="66"/>
      <c r="Q16" s="66"/>
      <c r="R16" s="66"/>
      <c r="S16" s="67" t="str">
        <f>IF(E16="","",IF(MAXA(P16:R16)&lt;=0,0,MAXA(P16:R16)))</f>
        <v/>
      </c>
      <c r="T16" s="68" t="str">
        <f>IF(E16="","",IF(OR(O16=0,S16=0),0,O16+S16))</f>
        <v/>
      </c>
      <c r="U16" s="69" t="str">
        <f>+CONCATENATE(AM16," ",AN16)</f>
        <v xml:space="preserve">   </v>
      </c>
      <c r="V16" s="114" t="str">
        <f>IF(E16=0," ",IF(E16="H",IF(OR(E16="SEN",H16&lt;1998),VLOOKUP(K16,Minimas!$A$11:$H$29,8),IF(AND(H16&gt;1997,H16&lt;2001),VLOOKUP(K16,Minimas!$A$11:$H$29,7),IF(AND(H16&gt;2000,H16&lt;2003),VLOOKUP(K16,Minimas!$A$11:$H$29,6),IF(AND(H16&gt;2002,H16&lt;2005),VLOOKUP(K16,Minimas!$A$11:$H$29,5),VLOOKUP(K16,Minimas!$A$11:$H$29,4))))),IF(OR(H16="SEN",H16&lt;1998),VLOOKUP(K16,Minimas!$I$11:$P$26,8),IF(AND(H16&gt;1997,H16&lt;2001),VLOOKUP(K16,Minimas!$I$11:$P$26,7),IF(AND(H16&gt;2000,H16&lt;2003),VLOOKUP(K16,Minimas!$I$11:$P$26,6),IF(AND(H16&gt;2002,H16&lt;2005),VLOOKUP(K16,Minimas!$I$11:$P$26,5),VLOOKUP(K16,Minimas!$I$11:$P$26,4)))))))</f>
        <v xml:space="preserve"> </v>
      </c>
      <c r="W16" s="137" t="str">
        <f>IF(E16=" "," ",IF(E16="H",10^(0.75194503*LOG(K16/175.508)^2)*T16,IF(E16="F",10^(0.783497476* LOG(K16/153.655)^2)*T16,"")))</f>
        <v/>
      </c>
      <c r="X16" s="90"/>
      <c r="AB16" s="118" t="e">
        <f>T16-HLOOKUP(V16,Minimas!$C$1:$BN$10,2,FALSE)</f>
        <v>#VALUE!</v>
      </c>
      <c r="AC16" s="118" t="e">
        <f>T16-HLOOKUP(V16,Minimas!$C$1:$BN$10,3,FALSE)</f>
        <v>#VALUE!</v>
      </c>
      <c r="AD16" s="118" t="e">
        <f>T16-HLOOKUP(V16,Minimas!$C$1:$BN$10,4,FALSE)</f>
        <v>#VALUE!</v>
      </c>
      <c r="AE16" s="118" t="e">
        <f>T16-HLOOKUP(V16,Minimas!$C$1:$BN$10,5,FALSE)</f>
        <v>#VALUE!</v>
      </c>
      <c r="AF16" s="118" t="e">
        <f>T16-HLOOKUP(V16,Minimas!$C$1:$BN$10,6,FALSE)</f>
        <v>#VALUE!</v>
      </c>
      <c r="AG16" s="118" t="e">
        <f>T16-HLOOKUP(V16,Minimas!$C$1:$BN$10,7,FALSE)</f>
        <v>#VALUE!</v>
      </c>
      <c r="AH16" s="118" t="e">
        <f>T16-HLOOKUP(V16,Minimas!$C$1:$BN$10,8,FALSE)</f>
        <v>#VALUE!</v>
      </c>
      <c r="AI16" s="118" t="e">
        <f>T16-HLOOKUP(V16,Minimas!$C$1:$BN$10,9,FALSE)</f>
        <v>#VALUE!</v>
      </c>
      <c r="AJ16" s="118" t="e">
        <f>T16-HLOOKUP(V16,Minimas!$C$1:$BN$10,10,FALSE)</f>
        <v>#VALUE!</v>
      </c>
      <c r="AK16" s="119" t="str">
        <f>IF(E16=0," ",IF(AJ16&gt;=0,$AJ$5,IF(AI16&gt;=0,$AI$5,IF(AH16&gt;=0,$AH$5,IF(AG16&gt;=0,$AG$5,IF(AF16&gt;=0,$AF$5,IF(AE16&gt;=0,$AE$5,IF(AD16&gt;=0,$AD$5,IF(AC16&gt;=0,$AC$5,$AB$5)))))))))</f>
        <v xml:space="preserve"> </v>
      </c>
      <c r="AM16" s="5" t="str">
        <f>IF(AK16="","",AK16)</f>
        <v xml:space="preserve"> </v>
      </c>
      <c r="AN16" s="5" t="str">
        <f>IF(E16=0," ",IF(AJ16&gt;=0,AJ16,IF(AI16&gt;=0,AI16,IF(AH16&gt;=0,AH16,IF(AG16&gt;=0,AG16,IF(AF16&gt;=0,AF16,IF(AE16&gt;=0,AE16,IF(AD16&gt;=0,AD16,IF(AC16&gt;=0,AC16,AB16)))))))))</f>
        <v xml:space="preserve"> </v>
      </c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</row>
    <row r="17" spans="2:76" s="5" customFormat="1" ht="30" customHeight="1" x14ac:dyDescent="0.2">
      <c r="B17" s="154"/>
      <c r="C17" s="155"/>
      <c r="D17" s="42"/>
      <c r="E17" s="112"/>
      <c r="F17" s="43" t="s">
        <v>80</v>
      </c>
      <c r="G17" s="44" t="s">
        <v>80</v>
      </c>
      <c r="H17" s="120"/>
      <c r="I17" s="47" t="s">
        <v>80</v>
      </c>
      <c r="J17" s="42" t="s">
        <v>80</v>
      </c>
      <c r="K17" s="128"/>
      <c r="L17" s="45"/>
      <c r="M17" s="46"/>
      <c r="N17" s="46"/>
      <c r="O17" s="67" t="str">
        <f t="shared" ref="O17:O33" si="6">IF(E17="","",IF(MAXA(L17:N17)&lt;=0,0,MAXA(L17:N17)))</f>
        <v/>
      </c>
      <c r="P17" s="66"/>
      <c r="Q17" s="66"/>
      <c r="R17" s="66"/>
      <c r="S17" s="67" t="str">
        <f t="shared" ref="S17:S33" si="7">IF(E17="","",IF(MAXA(P17:R17)&lt;=0,0,MAXA(P17:R17)))</f>
        <v/>
      </c>
      <c r="T17" s="68" t="str">
        <f t="shared" ref="T17:T33" si="8">IF(E17="","",IF(OR(O17=0,S17=0),0,O17+S17))</f>
        <v/>
      </c>
      <c r="U17" s="69" t="str">
        <f t="shared" ref="U17:U33" si="9">+CONCATENATE(AM17," ",AN17)</f>
        <v xml:space="preserve">   </v>
      </c>
      <c r="V17" s="114" t="str">
        <f>IF(E17=0," ",IF(E17="H",IF(OR(E17="SEN",H17&lt;1998),VLOOKUP(K17,Minimas!$A$11:$H$29,8),IF(AND(H17&gt;1997,H17&lt;2001),VLOOKUP(K17,Minimas!$A$11:$H$29,7),IF(AND(H17&gt;2000,H17&lt;2003),VLOOKUP(K17,Minimas!$A$11:$H$29,6),IF(AND(H17&gt;2002,H17&lt;2005),VLOOKUP(K17,Minimas!$A$11:$H$29,5),VLOOKUP(K17,Minimas!$A$11:$H$29,4))))),IF(OR(H17="SEN",H17&lt;1998),VLOOKUP(K17,Minimas!$I$11:$P$26,8),IF(AND(H17&gt;1997,H17&lt;2001),VLOOKUP(K17,Minimas!$I$11:$P$26,7),IF(AND(H17&gt;2000,H17&lt;2003),VLOOKUP(K17,Minimas!$I$11:$P$26,6),IF(AND(H17&gt;2002,H17&lt;2005),VLOOKUP(K17,Minimas!$I$11:$P$26,5),VLOOKUP(K17,Minimas!$I$11:$P$26,4)))))))</f>
        <v xml:space="preserve"> </v>
      </c>
      <c r="W17" s="137" t="str">
        <f t="shared" ref="W17:W33" si="10">IF(E17=" "," ",IF(E17="H",10^(0.75194503*LOG(K17/175.508)^2)*T17,IF(E17="F",10^(0.783497476* LOG(K17/153.655)^2)*T17,"")))</f>
        <v/>
      </c>
      <c r="X17" s="90"/>
      <c r="AB17" s="118" t="e">
        <f>T17-HLOOKUP(V17,Minimas!$C$1:$BN$10,2,FALSE)</f>
        <v>#VALUE!</v>
      </c>
      <c r="AC17" s="118" t="e">
        <f>T17-HLOOKUP(V17,Minimas!$C$1:$BN$10,3,FALSE)</f>
        <v>#VALUE!</v>
      </c>
      <c r="AD17" s="118" t="e">
        <f>T17-HLOOKUP(V17,Minimas!$C$1:$BN$10,4,FALSE)</f>
        <v>#VALUE!</v>
      </c>
      <c r="AE17" s="118" t="e">
        <f>T17-HLOOKUP(V17,Minimas!$C$1:$BN$10,5,FALSE)</f>
        <v>#VALUE!</v>
      </c>
      <c r="AF17" s="118" t="e">
        <f>T17-HLOOKUP(V17,Minimas!$C$1:$BN$10,6,FALSE)</f>
        <v>#VALUE!</v>
      </c>
      <c r="AG17" s="118" t="e">
        <f>T17-HLOOKUP(V17,Minimas!$C$1:$BN$10,7,FALSE)</f>
        <v>#VALUE!</v>
      </c>
      <c r="AH17" s="118" t="e">
        <f>T17-HLOOKUP(V17,Minimas!$C$1:$BN$10,8,FALSE)</f>
        <v>#VALUE!</v>
      </c>
      <c r="AI17" s="118" t="e">
        <f>T17-HLOOKUP(V17,Minimas!$C$1:$BN$10,9,FALSE)</f>
        <v>#VALUE!</v>
      </c>
      <c r="AJ17" s="118" t="e">
        <f>T17-HLOOKUP(V17,Minimas!$C$1:$BN$10,10,FALSE)</f>
        <v>#VALUE!</v>
      </c>
      <c r="AK17" s="119" t="str">
        <f t="shared" ref="AK17:AK33" si="11">IF(E17=0," ",IF(AJ17&gt;=0,$AJ$5,IF(AI17&gt;=0,$AI$5,IF(AH17&gt;=0,$AH$5,IF(AG17&gt;=0,$AG$5,IF(AF17&gt;=0,$AF$5,IF(AE17&gt;=0,$AE$5,IF(AD17&gt;=0,$AD$5,IF(AC17&gt;=0,$AC$5,$AB$5)))))))))</f>
        <v xml:space="preserve"> </v>
      </c>
      <c r="AM17" s="5" t="str">
        <f t="shared" ref="AM17:AM33" si="12">IF(AK17="","",AK17)</f>
        <v xml:space="preserve"> </v>
      </c>
      <c r="AN17" s="5" t="str">
        <f t="shared" ref="AN17:AN33" si="13">IF(E17=0," ",IF(AJ17&gt;=0,AJ17,IF(AI17&gt;=0,AI17,IF(AH17&gt;=0,AH17,IF(AG17&gt;=0,AG17,IF(AF17&gt;=0,AF17,IF(AE17&gt;=0,AE17,IF(AD17&gt;=0,AD17,IF(AC17&gt;=0,AC17,AB17)))))))))</f>
        <v xml:space="preserve"> </v>
      </c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</row>
    <row r="18" spans="2:76" s="5" customFormat="1" ht="30" customHeight="1" x14ac:dyDescent="0.2">
      <c r="B18" s="154"/>
      <c r="C18" s="155"/>
      <c r="D18" s="42"/>
      <c r="E18" s="112"/>
      <c r="F18" s="43" t="s">
        <v>80</v>
      </c>
      <c r="G18" s="44" t="s">
        <v>80</v>
      </c>
      <c r="H18" s="120"/>
      <c r="I18" s="47" t="s">
        <v>80</v>
      </c>
      <c r="J18" s="42" t="s">
        <v>80</v>
      </c>
      <c r="K18" s="128"/>
      <c r="L18" s="45"/>
      <c r="M18" s="46"/>
      <c r="N18" s="46"/>
      <c r="O18" s="67" t="str">
        <f t="shared" si="6"/>
        <v/>
      </c>
      <c r="P18" s="66"/>
      <c r="Q18" s="66"/>
      <c r="R18" s="66"/>
      <c r="S18" s="67" t="str">
        <f t="shared" si="7"/>
        <v/>
      </c>
      <c r="T18" s="68" t="str">
        <f t="shared" si="8"/>
        <v/>
      </c>
      <c r="U18" s="69" t="str">
        <f t="shared" si="9"/>
        <v xml:space="preserve">   </v>
      </c>
      <c r="V18" s="114" t="str">
        <f>IF(E18=0," ",IF(E18="H",IF(OR(E18="SEN",H18&lt;1998),VLOOKUP(K18,Minimas!$A$11:$H$29,8),IF(AND(H18&gt;1997,H18&lt;2001),VLOOKUP(K18,Minimas!$A$11:$H$29,7),IF(AND(H18&gt;2000,H18&lt;2003),VLOOKUP(K18,Minimas!$A$11:$H$29,6),IF(AND(H18&gt;2002,H18&lt;2005),VLOOKUP(K18,Minimas!$A$11:$H$29,5),VLOOKUP(K18,Minimas!$A$11:$H$29,4))))),IF(OR(H18="SEN",H18&lt;1998),VLOOKUP(K18,Minimas!$I$11:$P$26,8),IF(AND(H18&gt;1997,H18&lt;2001),VLOOKUP(K18,Minimas!$I$11:$P$26,7),IF(AND(H18&gt;2000,H18&lt;2003),VLOOKUP(K18,Minimas!$I$11:$P$26,6),IF(AND(H18&gt;2002,H18&lt;2005),VLOOKUP(K18,Minimas!$I$11:$P$26,5),VLOOKUP(K18,Minimas!$I$11:$P$26,4)))))))</f>
        <v xml:space="preserve"> </v>
      </c>
      <c r="W18" s="137" t="str">
        <f t="shared" si="10"/>
        <v/>
      </c>
      <c r="X18" s="90"/>
      <c r="AB18" s="118" t="e">
        <f>T18-HLOOKUP(V18,Minimas!$C$1:$BN$10,2,FALSE)</f>
        <v>#VALUE!</v>
      </c>
      <c r="AC18" s="118" t="e">
        <f>T18-HLOOKUP(V18,Minimas!$C$1:$BN$10,3,FALSE)</f>
        <v>#VALUE!</v>
      </c>
      <c r="AD18" s="118" t="e">
        <f>T18-HLOOKUP(V18,Minimas!$C$1:$BN$10,4,FALSE)</f>
        <v>#VALUE!</v>
      </c>
      <c r="AE18" s="118" t="e">
        <f>T18-HLOOKUP(V18,Minimas!$C$1:$BN$10,5,FALSE)</f>
        <v>#VALUE!</v>
      </c>
      <c r="AF18" s="118" t="e">
        <f>T18-HLOOKUP(V18,Minimas!$C$1:$BN$10,6,FALSE)</f>
        <v>#VALUE!</v>
      </c>
      <c r="AG18" s="118" t="e">
        <f>T18-HLOOKUP(V18,Minimas!$C$1:$BN$10,7,FALSE)</f>
        <v>#VALUE!</v>
      </c>
      <c r="AH18" s="118" t="e">
        <f>T18-HLOOKUP(V18,Minimas!$C$1:$BN$10,8,FALSE)</f>
        <v>#VALUE!</v>
      </c>
      <c r="AI18" s="118" t="e">
        <f>T18-HLOOKUP(V18,Minimas!$C$1:$BN$10,9,FALSE)</f>
        <v>#VALUE!</v>
      </c>
      <c r="AJ18" s="118" t="e">
        <f>T18-HLOOKUP(V18,Minimas!$C$1:$BN$10,10,FALSE)</f>
        <v>#VALUE!</v>
      </c>
      <c r="AK18" s="119" t="str">
        <f t="shared" si="11"/>
        <v xml:space="preserve"> </v>
      </c>
      <c r="AM18" s="5" t="str">
        <f t="shared" si="12"/>
        <v xml:space="preserve"> </v>
      </c>
      <c r="AN18" s="5" t="str">
        <f t="shared" si="13"/>
        <v xml:space="preserve"> </v>
      </c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</row>
    <row r="19" spans="2:76" s="5" customFormat="1" ht="30" customHeight="1" x14ac:dyDescent="0.2">
      <c r="B19" s="154"/>
      <c r="C19" s="155"/>
      <c r="D19" s="42"/>
      <c r="E19" s="112"/>
      <c r="F19" s="43" t="s">
        <v>80</v>
      </c>
      <c r="G19" s="44" t="s">
        <v>80</v>
      </c>
      <c r="H19" s="120"/>
      <c r="I19" s="47" t="s">
        <v>80</v>
      </c>
      <c r="J19" s="42" t="s">
        <v>80</v>
      </c>
      <c r="K19" s="128"/>
      <c r="L19" s="45"/>
      <c r="M19" s="46"/>
      <c r="N19" s="46"/>
      <c r="O19" s="67" t="str">
        <f t="shared" si="6"/>
        <v/>
      </c>
      <c r="P19" s="66"/>
      <c r="Q19" s="66"/>
      <c r="R19" s="66"/>
      <c r="S19" s="67" t="str">
        <f t="shared" si="7"/>
        <v/>
      </c>
      <c r="T19" s="68" t="str">
        <f t="shared" si="8"/>
        <v/>
      </c>
      <c r="U19" s="69" t="str">
        <f t="shared" si="9"/>
        <v xml:space="preserve">   </v>
      </c>
      <c r="V19" s="114" t="str">
        <f>IF(E19=0," ",IF(E19="H",IF(OR(E19="SEN",H19&lt;1998),VLOOKUP(K19,Minimas!$A$11:$H$29,8),IF(AND(H19&gt;1997,H19&lt;2001),VLOOKUP(K19,Minimas!$A$11:$H$29,7),IF(AND(H19&gt;2000,H19&lt;2003),VLOOKUP(K19,Minimas!$A$11:$H$29,6),IF(AND(H19&gt;2002,H19&lt;2005),VLOOKUP(K19,Minimas!$A$11:$H$29,5),VLOOKUP(K19,Minimas!$A$11:$H$29,4))))),IF(OR(H19="SEN",H19&lt;1998),VLOOKUP(K19,Minimas!$I$11:$P$26,8),IF(AND(H19&gt;1997,H19&lt;2001),VLOOKUP(K19,Minimas!$I$11:$P$26,7),IF(AND(H19&gt;2000,H19&lt;2003),VLOOKUP(K19,Minimas!$I$11:$P$26,6),IF(AND(H19&gt;2002,H19&lt;2005),VLOOKUP(K19,Minimas!$I$11:$P$26,5),VLOOKUP(K19,Minimas!$I$11:$P$26,4)))))))</f>
        <v xml:space="preserve"> </v>
      </c>
      <c r="W19" s="137" t="str">
        <f t="shared" si="10"/>
        <v/>
      </c>
      <c r="X19" s="90"/>
      <c r="AB19" s="118" t="e">
        <f>T19-HLOOKUP(V19,Minimas!$C$1:$BN$10,2,FALSE)</f>
        <v>#VALUE!</v>
      </c>
      <c r="AC19" s="118" t="e">
        <f>T19-HLOOKUP(V19,Minimas!$C$1:$BN$10,3,FALSE)</f>
        <v>#VALUE!</v>
      </c>
      <c r="AD19" s="118" t="e">
        <f>T19-HLOOKUP(V19,Minimas!$C$1:$BN$10,4,FALSE)</f>
        <v>#VALUE!</v>
      </c>
      <c r="AE19" s="118" t="e">
        <f>T19-HLOOKUP(V19,Minimas!$C$1:$BN$10,5,FALSE)</f>
        <v>#VALUE!</v>
      </c>
      <c r="AF19" s="118" t="e">
        <f>T19-HLOOKUP(V19,Minimas!$C$1:$BN$10,6,FALSE)</f>
        <v>#VALUE!</v>
      </c>
      <c r="AG19" s="118" t="e">
        <f>T19-HLOOKUP(V19,Minimas!$C$1:$BN$10,7,FALSE)</f>
        <v>#VALUE!</v>
      </c>
      <c r="AH19" s="118" t="e">
        <f>T19-HLOOKUP(V19,Minimas!$C$1:$BN$10,8,FALSE)</f>
        <v>#VALUE!</v>
      </c>
      <c r="AI19" s="118" t="e">
        <f>T19-HLOOKUP(V19,Minimas!$C$1:$BN$10,9,FALSE)</f>
        <v>#VALUE!</v>
      </c>
      <c r="AJ19" s="118" t="e">
        <f>T19-HLOOKUP(V19,Minimas!$C$1:$BN$10,10,FALSE)</f>
        <v>#VALUE!</v>
      </c>
      <c r="AK19" s="119" t="str">
        <f t="shared" si="11"/>
        <v xml:space="preserve"> </v>
      </c>
      <c r="AM19" s="5" t="str">
        <f t="shared" si="12"/>
        <v xml:space="preserve"> </v>
      </c>
      <c r="AN19" s="5" t="str">
        <f t="shared" si="13"/>
        <v xml:space="preserve"> 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</row>
    <row r="20" spans="2:76" s="5" customFormat="1" ht="30" customHeight="1" x14ac:dyDescent="0.2">
      <c r="B20" s="154"/>
      <c r="C20" s="155"/>
      <c r="D20" s="42"/>
      <c r="E20" s="112"/>
      <c r="F20" s="43" t="s">
        <v>80</v>
      </c>
      <c r="G20" s="44" t="s">
        <v>80</v>
      </c>
      <c r="H20" s="120"/>
      <c r="I20" s="47" t="s">
        <v>80</v>
      </c>
      <c r="J20" s="42" t="s">
        <v>80</v>
      </c>
      <c r="K20" s="128"/>
      <c r="L20" s="45"/>
      <c r="M20" s="46"/>
      <c r="N20" s="46"/>
      <c r="O20" s="67" t="str">
        <f t="shared" si="6"/>
        <v/>
      </c>
      <c r="P20" s="66"/>
      <c r="Q20" s="66"/>
      <c r="R20" s="66"/>
      <c r="S20" s="67" t="str">
        <f t="shared" si="7"/>
        <v/>
      </c>
      <c r="T20" s="68" t="str">
        <f t="shared" si="8"/>
        <v/>
      </c>
      <c r="U20" s="69" t="str">
        <f t="shared" si="9"/>
        <v xml:space="preserve">   </v>
      </c>
      <c r="V20" s="114" t="str">
        <f>IF(E20=0," ",IF(E20="H",IF(OR(E20="SEN",H20&lt;1998),VLOOKUP(K20,Minimas!$A$11:$H$29,8),IF(AND(H20&gt;1997,H20&lt;2001),VLOOKUP(K20,Minimas!$A$11:$H$29,7),IF(AND(H20&gt;2000,H20&lt;2003),VLOOKUP(K20,Minimas!$A$11:$H$29,6),IF(AND(H20&gt;2002,H20&lt;2005),VLOOKUP(K20,Minimas!$A$11:$H$29,5),VLOOKUP(K20,Minimas!$A$11:$H$29,4))))),IF(OR(H20="SEN",H20&lt;1998),VLOOKUP(K20,Minimas!$I$11:$P$26,8),IF(AND(H20&gt;1997,H20&lt;2001),VLOOKUP(K20,Minimas!$I$11:$P$26,7),IF(AND(H20&gt;2000,H20&lt;2003),VLOOKUP(K20,Minimas!$I$11:$P$26,6),IF(AND(H20&gt;2002,H20&lt;2005),VLOOKUP(K20,Minimas!$I$11:$P$26,5),VLOOKUP(K20,Minimas!$I$11:$P$26,4)))))))</f>
        <v xml:space="preserve"> </v>
      </c>
      <c r="W20" s="137" t="str">
        <f t="shared" si="10"/>
        <v/>
      </c>
      <c r="X20" s="90"/>
      <c r="AB20" s="118" t="e">
        <f>T20-HLOOKUP(V20,Minimas!$C$1:$BN$10,2,FALSE)</f>
        <v>#VALUE!</v>
      </c>
      <c r="AC20" s="118" t="e">
        <f>T20-HLOOKUP(V20,Minimas!$C$1:$BN$10,3,FALSE)</f>
        <v>#VALUE!</v>
      </c>
      <c r="AD20" s="118" t="e">
        <f>T20-HLOOKUP(V20,Minimas!$C$1:$BN$10,4,FALSE)</f>
        <v>#VALUE!</v>
      </c>
      <c r="AE20" s="118" t="e">
        <f>T20-HLOOKUP(V20,Minimas!$C$1:$BN$10,5,FALSE)</f>
        <v>#VALUE!</v>
      </c>
      <c r="AF20" s="118" t="e">
        <f>T20-HLOOKUP(V20,Minimas!$C$1:$BN$10,6,FALSE)</f>
        <v>#VALUE!</v>
      </c>
      <c r="AG20" s="118" t="e">
        <f>T20-HLOOKUP(V20,Minimas!$C$1:$BN$10,7,FALSE)</f>
        <v>#VALUE!</v>
      </c>
      <c r="AH20" s="118" t="e">
        <f>T20-HLOOKUP(V20,Minimas!$C$1:$BN$10,8,FALSE)</f>
        <v>#VALUE!</v>
      </c>
      <c r="AI20" s="118" t="e">
        <f>T20-HLOOKUP(V20,Minimas!$C$1:$BN$10,9,FALSE)</f>
        <v>#VALUE!</v>
      </c>
      <c r="AJ20" s="118" t="e">
        <f>T20-HLOOKUP(V20,Minimas!$C$1:$BN$10,10,FALSE)</f>
        <v>#VALUE!</v>
      </c>
      <c r="AK20" s="119" t="str">
        <f t="shared" si="11"/>
        <v xml:space="preserve"> </v>
      </c>
      <c r="AM20" s="5" t="str">
        <f t="shared" si="12"/>
        <v xml:space="preserve"> </v>
      </c>
      <c r="AN20" s="5" t="str">
        <f t="shared" si="13"/>
        <v xml:space="preserve"> </v>
      </c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</row>
    <row r="21" spans="2:76" s="5" customFormat="1" ht="30" customHeight="1" x14ac:dyDescent="0.2">
      <c r="B21" s="154"/>
      <c r="C21" s="155"/>
      <c r="D21" s="42"/>
      <c r="E21" s="112"/>
      <c r="F21" s="43" t="s">
        <v>80</v>
      </c>
      <c r="G21" s="44" t="s">
        <v>80</v>
      </c>
      <c r="H21" s="120"/>
      <c r="I21" s="47" t="s">
        <v>80</v>
      </c>
      <c r="J21" s="42" t="s">
        <v>80</v>
      </c>
      <c r="K21" s="128"/>
      <c r="L21" s="45"/>
      <c r="M21" s="46"/>
      <c r="N21" s="46"/>
      <c r="O21" s="67" t="str">
        <f t="shared" si="6"/>
        <v/>
      </c>
      <c r="P21" s="66"/>
      <c r="Q21" s="66"/>
      <c r="R21" s="66"/>
      <c r="S21" s="67" t="str">
        <f t="shared" si="7"/>
        <v/>
      </c>
      <c r="T21" s="68" t="str">
        <f t="shared" si="8"/>
        <v/>
      </c>
      <c r="U21" s="69" t="str">
        <f t="shared" si="9"/>
        <v xml:space="preserve">   </v>
      </c>
      <c r="V21" s="114" t="str">
        <f>IF(E21=0," ",IF(E21="H",IF(OR(E21="SEN",H21&lt;1998),VLOOKUP(K21,Minimas!$A$11:$H$29,8),IF(AND(H21&gt;1997,H21&lt;2001),VLOOKUP(K21,Minimas!$A$11:$H$29,7),IF(AND(H21&gt;2000,H21&lt;2003),VLOOKUP(K21,Minimas!$A$11:$H$29,6),IF(AND(H21&gt;2002,H21&lt;2005),VLOOKUP(K21,Minimas!$A$11:$H$29,5),VLOOKUP(K21,Minimas!$A$11:$H$29,4))))),IF(OR(H21="SEN",H21&lt;1998),VLOOKUP(K21,Minimas!$I$11:$P$26,8),IF(AND(H21&gt;1997,H21&lt;2001),VLOOKUP(K21,Minimas!$I$11:$P$26,7),IF(AND(H21&gt;2000,H21&lt;2003),VLOOKUP(K21,Minimas!$I$11:$P$26,6),IF(AND(H21&gt;2002,H21&lt;2005),VLOOKUP(K21,Minimas!$I$11:$P$26,5),VLOOKUP(K21,Minimas!$I$11:$P$26,4)))))))</f>
        <v xml:space="preserve"> </v>
      </c>
      <c r="W21" s="137" t="str">
        <f t="shared" si="10"/>
        <v/>
      </c>
      <c r="X21" s="90"/>
      <c r="AB21" s="118" t="e">
        <f>T21-HLOOKUP(V21,Minimas!$C$1:$BN$10,2,FALSE)</f>
        <v>#VALUE!</v>
      </c>
      <c r="AC21" s="118" t="e">
        <f>T21-HLOOKUP(V21,Minimas!$C$1:$BN$10,3,FALSE)</f>
        <v>#VALUE!</v>
      </c>
      <c r="AD21" s="118" t="e">
        <f>T21-HLOOKUP(V21,Minimas!$C$1:$BN$10,4,FALSE)</f>
        <v>#VALUE!</v>
      </c>
      <c r="AE21" s="118" t="e">
        <f>T21-HLOOKUP(V21,Minimas!$C$1:$BN$10,5,FALSE)</f>
        <v>#VALUE!</v>
      </c>
      <c r="AF21" s="118" t="e">
        <f>T21-HLOOKUP(V21,Minimas!$C$1:$BN$10,6,FALSE)</f>
        <v>#VALUE!</v>
      </c>
      <c r="AG21" s="118" t="e">
        <f>T21-HLOOKUP(V21,Minimas!$C$1:$BN$10,7,FALSE)</f>
        <v>#VALUE!</v>
      </c>
      <c r="AH21" s="118" t="e">
        <f>T21-HLOOKUP(V21,Minimas!$C$1:$BN$10,8,FALSE)</f>
        <v>#VALUE!</v>
      </c>
      <c r="AI21" s="118" t="e">
        <f>T21-HLOOKUP(V21,Minimas!$C$1:$BN$10,9,FALSE)</f>
        <v>#VALUE!</v>
      </c>
      <c r="AJ21" s="118" t="e">
        <f>T21-HLOOKUP(V21,Minimas!$C$1:$BN$10,10,FALSE)</f>
        <v>#VALUE!</v>
      </c>
      <c r="AK21" s="119" t="str">
        <f t="shared" si="11"/>
        <v xml:space="preserve"> </v>
      </c>
      <c r="AM21" s="5" t="str">
        <f t="shared" si="12"/>
        <v xml:space="preserve"> </v>
      </c>
      <c r="AN21" s="5" t="str">
        <f t="shared" si="13"/>
        <v xml:space="preserve"> 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</row>
    <row r="22" spans="2:76" s="5" customFormat="1" ht="30" customHeight="1" x14ac:dyDescent="0.2">
      <c r="B22" s="152"/>
      <c r="C22" s="153"/>
      <c r="D22" s="61"/>
      <c r="E22" s="111"/>
      <c r="F22" s="62" t="s">
        <v>80</v>
      </c>
      <c r="G22" s="63" t="s">
        <v>80</v>
      </c>
      <c r="H22" s="113"/>
      <c r="I22" s="64" t="s">
        <v>80</v>
      </c>
      <c r="J22" s="61" t="s">
        <v>80</v>
      </c>
      <c r="K22" s="127"/>
      <c r="L22" s="65"/>
      <c r="M22" s="66"/>
      <c r="N22" s="66"/>
      <c r="O22" s="67" t="str">
        <f t="shared" si="6"/>
        <v/>
      </c>
      <c r="P22" s="66"/>
      <c r="Q22" s="66"/>
      <c r="R22" s="66"/>
      <c r="S22" s="67" t="str">
        <f t="shared" si="7"/>
        <v/>
      </c>
      <c r="T22" s="68" t="str">
        <f t="shared" si="8"/>
        <v/>
      </c>
      <c r="U22" s="69" t="str">
        <f t="shared" si="9"/>
        <v xml:space="preserve">   </v>
      </c>
      <c r="V22" s="114" t="str">
        <f>IF(E22=0," ",IF(E22="H",IF(OR(E22="SEN",H22&lt;1998),VLOOKUP(K22,Minimas!$A$11:$H$29,8),IF(AND(H22&gt;1997,H22&lt;2001),VLOOKUP(K22,Minimas!$A$11:$H$29,7),IF(AND(H22&gt;2000,H22&lt;2003),VLOOKUP(K22,Minimas!$A$11:$H$29,6),IF(AND(H22&gt;2002,H22&lt;2005),VLOOKUP(K22,Minimas!$A$11:$H$29,5),VLOOKUP(K22,Minimas!$A$11:$H$29,4))))),IF(OR(H22="SEN",H22&lt;1998),VLOOKUP(K22,Minimas!$I$11:$P$26,8),IF(AND(H22&gt;1997,H22&lt;2001),VLOOKUP(K22,Minimas!$I$11:$P$26,7),IF(AND(H22&gt;2000,H22&lt;2003),VLOOKUP(K22,Minimas!$I$11:$P$26,6),IF(AND(H22&gt;2002,H22&lt;2005),VLOOKUP(K22,Minimas!$I$11:$P$26,5),VLOOKUP(K22,Minimas!$I$11:$P$26,4)))))))</f>
        <v xml:space="preserve"> </v>
      </c>
      <c r="W22" s="137" t="str">
        <f t="shared" si="10"/>
        <v/>
      </c>
      <c r="X22" s="90"/>
      <c r="AB22" s="118" t="e">
        <f>T22-HLOOKUP(V22,Minimas!$C$1:$BN$10,2,FALSE)</f>
        <v>#VALUE!</v>
      </c>
      <c r="AC22" s="118" t="e">
        <f>T22-HLOOKUP(V22,Minimas!$C$1:$BN$10,3,FALSE)</f>
        <v>#VALUE!</v>
      </c>
      <c r="AD22" s="118" t="e">
        <f>T22-HLOOKUP(V22,Minimas!$C$1:$BN$10,4,FALSE)</f>
        <v>#VALUE!</v>
      </c>
      <c r="AE22" s="118" t="e">
        <f>T22-HLOOKUP(V22,Minimas!$C$1:$BN$10,5,FALSE)</f>
        <v>#VALUE!</v>
      </c>
      <c r="AF22" s="118" t="e">
        <f>T22-HLOOKUP(V22,Minimas!$C$1:$BN$10,6,FALSE)</f>
        <v>#VALUE!</v>
      </c>
      <c r="AG22" s="118" t="e">
        <f>T22-HLOOKUP(V22,Minimas!$C$1:$BN$10,7,FALSE)</f>
        <v>#VALUE!</v>
      </c>
      <c r="AH22" s="118" t="e">
        <f>T22-HLOOKUP(V22,Minimas!$C$1:$BN$10,8,FALSE)</f>
        <v>#VALUE!</v>
      </c>
      <c r="AI22" s="118" t="e">
        <f>T22-HLOOKUP(V22,Minimas!$C$1:$BN$10,9,FALSE)</f>
        <v>#VALUE!</v>
      </c>
      <c r="AJ22" s="118" t="e">
        <f>T22-HLOOKUP(V22,Minimas!$C$1:$BN$10,10,FALSE)</f>
        <v>#VALUE!</v>
      </c>
      <c r="AK22" s="119" t="str">
        <f t="shared" si="11"/>
        <v xml:space="preserve"> </v>
      </c>
      <c r="AM22" s="5" t="str">
        <f t="shared" si="12"/>
        <v xml:space="preserve"> </v>
      </c>
      <c r="AN22" s="5" t="str">
        <f t="shared" si="13"/>
        <v xml:space="preserve"> 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</row>
    <row r="23" spans="2:76" s="5" customFormat="1" ht="30" customHeight="1" x14ac:dyDescent="0.2">
      <c r="B23" s="154"/>
      <c r="C23" s="155"/>
      <c r="D23" s="42"/>
      <c r="E23" s="112"/>
      <c r="F23" s="43" t="s">
        <v>80</v>
      </c>
      <c r="G23" s="44" t="s">
        <v>80</v>
      </c>
      <c r="H23" s="120"/>
      <c r="I23" s="47" t="s">
        <v>80</v>
      </c>
      <c r="J23" s="42" t="s">
        <v>80</v>
      </c>
      <c r="K23" s="128"/>
      <c r="L23" s="45"/>
      <c r="M23" s="46"/>
      <c r="N23" s="46"/>
      <c r="O23" s="67" t="str">
        <f t="shared" si="6"/>
        <v/>
      </c>
      <c r="P23" s="66"/>
      <c r="Q23" s="66"/>
      <c r="R23" s="66"/>
      <c r="S23" s="67" t="str">
        <f t="shared" si="7"/>
        <v/>
      </c>
      <c r="T23" s="68" t="str">
        <f t="shared" si="8"/>
        <v/>
      </c>
      <c r="U23" s="69" t="str">
        <f t="shared" si="9"/>
        <v xml:space="preserve">   </v>
      </c>
      <c r="V23" s="114" t="str">
        <f>IF(E23=0," ",IF(E23="H",IF(OR(E23="SEN",H23&lt;1998),VLOOKUP(K23,Minimas!$A$11:$H$29,8),IF(AND(H23&gt;1997,H23&lt;2001),VLOOKUP(K23,Minimas!$A$11:$H$29,7),IF(AND(H23&gt;2000,H23&lt;2003),VLOOKUP(K23,Minimas!$A$11:$H$29,6),IF(AND(H23&gt;2002,H23&lt;2005),VLOOKUP(K23,Minimas!$A$11:$H$29,5),VLOOKUP(K23,Minimas!$A$11:$H$29,4))))),IF(OR(H23="SEN",H23&lt;1998),VLOOKUP(K23,Minimas!$I$11:$P$26,8),IF(AND(H23&gt;1997,H23&lt;2001),VLOOKUP(K23,Minimas!$I$11:$P$26,7),IF(AND(H23&gt;2000,H23&lt;2003),VLOOKUP(K23,Minimas!$I$11:$P$26,6),IF(AND(H23&gt;2002,H23&lt;2005),VLOOKUP(K23,Minimas!$I$11:$P$26,5),VLOOKUP(K23,Minimas!$I$11:$P$26,4)))))))</f>
        <v xml:space="preserve"> </v>
      </c>
      <c r="W23" s="137" t="str">
        <f t="shared" si="10"/>
        <v/>
      </c>
      <c r="X23" s="90"/>
      <c r="AB23" s="118" t="e">
        <f>T23-HLOOKUP(V23,Minimas!$C$1:$BN$10,2,FALSE)</f>
        <v>#VALUE!</v>
      </c>
      <c r="AC23" s="118" t="e">
        <f>T23-HLOOKUP(V23,Minimas!$C$1:$BN$10,3,FALSE)</f>
        <v>#VALUE!</v>
      </c>
      <c r="AD23" s="118" t="e">
        <f>T23-HLOOKUP(V23,Minimas!$C$1:$BN$10,4,FALSE)</f>
        <v>#VALUE!</v>
      </c>
      <c r="AE23" s="118" t="e">
        <f>T23-HLOOKUP(V23,Minimas!$C$1:$BN$10,5,FALSE)</f>
        <v>#VALUE!</v>
      </c>
      <c r="AF23" s="118" t="e">
        <f>T23-HLOOKUP(V23,Minimas!$C$1:$BN$10,6,FALSE)</f>
        <v>#VALUE!</v>
      </c>
      <c r="AG23" s="118" t="e">
        <f>T23-HLOOKUP(V23,Minimas!$C$1:$BN$10,7,FALSE)</f>
        <v>#VALUE!</v>
      </c>
      <c r="AH23" s="118" t="e">
        <f>T23-HLOOKUP(V23,Minimas!$C$1:$BN$10,8,FALSE)</f>
        <v>#VALUE!</v>
      </c>
      <c r="AI23" s="118" t="e">
        <f>T23-HLOOKUP(V23,Minimas!$C$1:$BN$10,9,FALSE)</f>
        <v>#VALUE!</v>
      </c>
      <c r="AJ23" s="118" t="e">
        <f>T23-HLOOKUP(V23,Minimas!$C$1:$BN$10,10,FALSE)</f>
        <v>#VALUE!</v>
      </c>
      <c r="AK23" s="119" t="str">
        <f t="shared" si="11"/>
        <v xml:space="preserve"> </v>
      </c>
      <c r="AM23" s="5" t="str">
        <f t="shared" si="12"/>
        <v xml:space="preserve"> </v>
      </c>
      <c r="AN23" s="5" t="str">
        <f t="shared" si="13"/>
        <v xml:space="preserve"> 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</row>
    <row r="24" spans="2:76" s="5" customFormat="1" ht="30" customHeight="1" x14ac:dyDescent="0.2">
      <c r="B24" s="154"/>
      <c r="C24" s="155"/>
      <c r="D24" s="42"/>
      <c r="E24" s="112"/>
      <c r="F24" s="43" t="s">
        <v>80</v>
      </c>
      <c r="G24" s="44" t="s">
        <v>80</v>
      </c>
      <c r="H24" s="120"/>
      <c r="I24" s="47" t="s">
        <v>80</v>
      </c>
      <c r="J24" s="42" t="s">
        <v>80</v>
      </c>
      <c r="K24" s="128"/>
      <c r="L24" s="45"/>
      <c r="M24" s="46"/>
      <c r="N24" s="46"/>
      <c r="O24" s="67" t="str">
        <f t="shared" si="6"/>
        <v/>
      </c>
      <c r="P24" s="66"/>
      <c r="Q24" s="66"/>
      <c r="R24" s="66"/>
      <c r="S24" s="67" t="str">
        <f t="shared" si="7"/>
        <v/>
      </c>
      <c r="T24" s="68" t="str">
        <f t="shared" si="8"/>
        <v/>
      </c>
      <c r="U24" s="69" t="str">
        <f t="shared" si="9"/>
        <v xml:space="preserve">   </v>
      </c>
      <c r="V24" s="114" t="str">
        <f>IF(E24=0," ",IF(E24="H",IF(OR(E24="SEN",H24&lt;1998),VLOOKUP(K24,Minimas!$A$11:$H$29,8),IF(AND(H24&gt;1997,H24&lt;2001),VLOOKUP(K24,Minimas!$A$11:$H$29,7),IF(AND(H24&gt;2000,H24&lt;2003),VLOOKUP(K24,Minimas!$A$11:$H$29,6),IF(AND(H24&gt;2002,H24&lt;2005),VLOOKUP(K24,Minimas!$A$11:$H$29,5),VLOOKUP(K24,Minimas!$A$11:$H$29,4))))),IF(OR(H24="SEN",H24&lt;1998),VLOOKUP(K24,Minimas!$I$11:$P$26,8),IF(AND(H24&gt;1997,H24&lt;2001),VLOOKUP(K24,Minimas!$I$11:$P$26,7),IF(AND(H24&gt;2000,H24&lt;2003),VLOOKUP(K24,Minimas!$I$11:$P$26,6),IF(AND(H24&gt;2002,H24&lt;2005),VLOOKUP(K24,Minimas!$I$11:$P$26,5),VLOOKUP(K24,Minimas!$I$11:$P$26,4)))))))</f>
        <v xml:space="preserve"> </v>
      </c>
      <c r="W24" s="137" t="str">
        <f t="shared" si="10"/>
        <v/>
      </c>
      <c r="X24" s="90"/>
      <c r="AB24" s="118" t="e">
        <f>T24-HLOOKUP(V24,Minimas!$C$1:$BN$10,2,FALSE)</f>
        <v>#VALUE!</v>
      </c>
      <c r="AC24" s="118" t="e">
        <f>T24-HLOOKUP(V24,Minimas!$C$1:$BN$10,3,FALSE)</f>
        <v>#VALUE!</v>
      </c>
      <c r="AD24" s="118" t="e">
        <f>T24-HLOOKUP(V24,Minimas!$C$1:$BN$10,4,FALSE)</f>
        <v>#VALUE!</v>
      </c>
      <c r="AE24" s="118" t="e">
        <f>T24-HLOOKUP(V24,Minimas!$C$1:$BN$10,5,FALSE)</f>
        <v>#VALUE!</v>
      </c>
      <c r="AF24" s="118" t="e">
        <f>T24-HLOOKUP(V24,Minimas!$C$1:$BN$10,6,FALSE)</f>
        <v>#VALUE!</v>
      </c>
      <c r="AG24" s="118" t="e">
        <f>T24-HLOOKUP(V24,Minimas!$C$1:$BN$10,7,FALSE)</f>
        <v>#VALUE!</v>
      </c>
      <c r="AH24" s="118" t="e">
        <f>T24-HLOOKUP(V24,Minimas!$C$1:$BN$10,8,FALSE)</f>
        <v>#VALUE!</v>
      </c>
      <c r="AI24" s="118" t="e">
        <f>T24-HLOOKUP(V24,Minimas!$C$1:$BN$10,9,FALSE)</f>
        <v>#VALUE!</v>
      </c>
      <c r="AJ24" s="118" t="e">
        <f>T24-HLOOKUP(V24,Minimas!$C$1:$BN$10,10,FALSE)</f>
        <v>#VALUE!</v>
      </c>
      <c r="AK24" s="119" t="str">
        <f t="shared" si="11"/>
        <v xml:space="preserve"> </v>
      </c>
      <c r="AM24" s="5" t="str">
        <f t="shared" si="12"/>
        <v xml:space="preserve"> </v>
      </c>
      <c r="AN24" s="5" t="str">
        <f t="shared" si="13"/>
        <v xml:space="preserve"> 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</row>
    <row r="25" spans="2:76" s="5" customFormat="1" ht="30" customHeight="1" x14ac:dyDescent="0.2">
      <c r="B25" s="154"/>
      <c r="C25" s="155"/>
      <c r="D25" s="42"/>
      <c r="E25" s="112"/>
      <c r="F25" s="43" t="s">
        <v>80</v>
      </c>
      <c r="G25" s="44" t="s">
        <v>80</v>
      </c>
      <c r="H25" s="120"/>
      <c r="I25" s="47" t="s">
        <v>80</v>
      </c>
      <c r="J25" s="42" t="s">
        <v>80</v>
      </c>
      <c r="K25" s="128"/>
      <c r="L25" s="45"/>
      <c r="M25" s="46"/>
      <c r="N25" s="46"/>
      <c r="O25" s="67" t="str">
        <f t="shared" si="6"/>
        <v/>
      </c>
      <c r="P25" s="66"/>
      <c r="Q25" s="66"/>
      <c r="R25" s="66"/>
      <c r="S25" s="67" t="str">
        <f t="shared" si="7"/>
        <v/>
      </c>
      <c r="T25" s="68" t="str">
        <f t="shared" si="8"/>
        <v/>
      </c>
      <c r="U25" s="69" t="str">
        <f t="shared" si="9"/>
        <v xml:space="preserve">   </v>
      </c>
      <c r="V25" s="114" t="str">
        <f>IF(E25=0," ",IF(E25="H",IF(OR(E25="SEN",H25&lt;1998),VLOOKUP(K25,Minimas!$A$11:$H$29,8),IF(AND(H25&gt;1997,H25&lt;2001),VLOOKUP(K25,Minimas!$A$11:$H$29,7),IF(AND(H25&gt;2000,H25&lt;2003),VLOOKUP(K25,Minimas!$A$11:$H$29,6),IF(AND(H25&gt;2002,H25&lt;2005),VLOOKUP(K25,Minimas!$A$11:$H$29,5),VLOOKUP(K25,Minimas!$A$11:$H$29,4))))),IF(OR(H25="SEN",H25&lt;1998),VLOOKUP(K25,Minimas!$I$11:$P$26,8),IF(AND(H25&gt;1997,H25&lt;2001),VLOOKUP(K25,Minimas!$I$11:$P$26,7),IF(AND(H25&gt;2000,H25&lt;2003),VLOOKUP(K25,Minimas!$I$11:$P$26,6),IF(AND(H25&gt;2002,H25&lt;2005),VLOOKUP(K25,Minimas!$I$11:$P$26,5),VLOOKUP(K25,Minimas!$I$11:$P$26,4)))))))</f>
        <v xml:space="preserve"> </v>
      </c>
      <c r="W25" s="137" t="str">
        <f t="shared" si="10"/>
        <v/>
      </c>
      <c r="X25" s="90"/>
      <c r="AB25" s="118" t="e">
        <f>T25-HLOOKUP(V25,Minimas!$C$1:$BN$10,2,FALSE)</f>
        <v>#VALUE!</v>
      </c>
      <c r="AC25" s="118" t="e">
        <f>T25-HLOOKUP(V25,Minimas!$C$1:$BN$10,3,FALSE)</f>
        <v>#VALUE!</v>
      </c>
      <c r="AD25" s="118" t="e">
        <f>T25-HLOOKUP(V25,Minimas!$C$1:$BN$10,4,FALSE)</f>
        <v>#VALUE!</v>
      </c>
      <c r="AE25" s="118" t="e">
        <f>T25-HLOOKUP(V25,Minimas!$C$1:$BN$10,5,FALSE)</f>
        <v>#VALUE!</v>
      </c>
      <c r="AF25" s="118" t="e">
        <f>T25-HLOOKUP(V25,Minimas!$C$1:$BN$10,6,FALSE)</f>
        <v>#VALUE!</v>
      </c>
      <c r="AG25" s="118" t="e">
        <f>T25-HLOOKUP(V25,Minimas!$C$1:$BN$10,7,FALSE)</f>
        <v>#VALUE!</v>
      </c>
      <c r="AH25" s="118" t="e">
        <f>T25-HLOOKUP(V25,Minimas!$C$1:$BN$10,8,FALSE)</f>
        <v>#VALUE!</v>
      </c>
      <c r="AI25" s="118" t="e">
        <f>T25-HLOOKUP(V25,Minimas!$C$1:$BN$10,9,FALSE)</f>
        <v>#VALUE!</v>
      </c>
      <c r="AJ25" s="118" t="e">
        <f>T25-HLOOKUP(V25,Minimas!$C$1:$BN$10,10,FALSE)</f>
        <v>#VALUE!</v>
      </c>
      <c r="AK25" s="119" t="str">
        <f t="shared" si="11"/>
        <v xml:space="preserve"> </v>
      </c>
      <c r="AM25" s="5" t="str">
        <f t="shared" si="12"/>
        <v xml:space="preserve"> </v>
      </c>
      <c r="AN25" s="5" t="str">
        <f t="shared" si="13"/>
        <v xml:space="preserve"> 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</row>
    <row r="26" spans="2:76" s="5" customFormat="1" ht="30" customHeight="1" x14ac:dyDescent="0.2">
      <c r="B26" s="154"/>
      <c r="C26" s="155"/>
      <c r="D26" s="42"/>
      <c r="E26" s="112"/>
      <c r="F26" s="43" t="s">
        <v>80</v>
      </c>
      <c r="G26" s="44" t="s">
        <v>80</v>
      </c>
      <c r="H26" s="120"/>
      <c r="I26" s="47" t="s">
        <v>80</v>
      </c>
      <c r="J26" s="42" t="s">
        <v>80</v>
      </c>
      <c r="K26" s="128"/>
      <c r="L26" s="45"/>
      <c r="M26" s="46"/>
      <c r="N26" s="46"/>
      <c r="O26" s="67" t="str">
        <f t="shared" si="6"/>
        <v/>
      </c>
      <c r="P26" s="66"/>
      <c r="Q26" s="66"/>
      <c r="R26" s="66"/>
      <c r="S26" s="67" t="str">
        <f t="shared" si="7"/>
        <v/>
      </c>
      <c r="T26" s="68" t="str">
        <f t="shared" si="8"/>
        <v/>
      </c>
      <c r="U26" s="69" t="str">
        <f t="shared" si="9"/>
        <v xml:space="preserve">   </v>
      </c>
      <c r="V26" s="114" t="str">
        <f>IF(E26=0," ",IF(E26="H",IF(OR(E26="SEN",H26&lt;1998),VLOOKUP(K26,Minimas!$A$11:$H$29,8),IF(AND(H26&gt;1997,H26&lt;2001),VLOOKUP(K26,Minimas!$A$11:$H$29,7),IF(AND(H26&gt;2000,H26&lt;2003),VLOOKUP(K26,Minimas!$A$11:$H$29,6),IF(AND(H26&gt;2002,H26&lt;2005),VLOOKUP(K26,Minimas!$A$11:$H$29,5),VLOOKUP(K26,Minimas!$A$11:$H$29,4))))),IF(OR(H26="SEN",H26&lt;1998),VLOOKUP(K26,Minimas!$I$11:$P$26,8),IF(AND(H26&gt;1997,H26&lt;2001),VLOOKUP(K26,Minimas!$I$11:$P$26,7),IF(AND(H26&gt;2000,H26&lt;2003),VLOOKUP(K26,Minimas!$I$11:$P$26,6),IF(AND(H26&gt;2002,H26&lt;2005),VLOOKUP(K26,Minimas!$I$11:$P$26,5),VLOOKUP(K26,Minimas!$I$11:$P$26,4)))))))</f>
        <v xml:space="preserve"> </v>
      </c>
      <c r="W26" s="137" t="str">
        <f t="shared" si="10"/>
        <v/>
      </c>
      <c r="X26" s="90"/>
      <c r="AB26" s="118" t="e">
        <f>T26-HLOOKUP(V26,Minimas!$C$1:$BN$10,2,FALSE)</f>
        <v>#VALUE!</v>
      </c>
      <c r="AC26" s="118" t="e">
        <f>T26-HLOOKUP(V26,Minimas!$C$1:$BN$10,3,FALSE)</f>
        <v>#VALUE!</v>
      </c>
      <c r="AD26" s="118" t="e">
        <f>T26-HLOOKUP(V26,Minimas!$C$1:$BN$10,4,FALSE)</f>
        <v>#VALUE!</v>
      </c>
      <c r="AE26" s="118" t="e">
        <f>T26-HLOOKUP(V26,Minimas!$C$1:$BN$10,5,FALSE)</f>
        <v>#VALUE!</v>
      </c>
      <c r="AF26" s="118" t="e">
        <f>T26-HLOOKUP(V26,Minimas!$C$1:$BN$10,6,FALSE)</f>
        <v>#VALUE!</v>
      </c>
      <c r="AG26" s="118" t="e">
        <f>T26-HLOOKUP(V26,Minimas!$C$1:$BN$10,7,FALSE)</f>
        <v>#VALUE!</v>
      </c>
      <c r="AH26" s="118" t="e">
        <f>T26-HLOOKUP(V26,Minimas!$C$1:$BN$10,8,FALSE)</f>
        <v>#VALUE!</v>
      </c>
      <c r="AI26" s="118" t="e">
        <f>T26-HLOOKUP(V26,Minimas!$C$1:$BN$10,9,FALSE)</f>
        <v>#VALUE!</v>
      </c>
      <c r="AJ26" s="118" t="e">
        <f>T26-HLOOKUP(V26,Minimas!$C$1:$BN$10,10,FALSE)</f>
        <v>#VALUE!</v>
      </c>
      <c r="AK26" s="119" t="str">
        <f t="shared" si="11"/>
        <v xml:space="preserve"> </v>
      </c>
      <c r="AM26" s="5" t="str">
        <f t="shared" si="12"/>
        <v xml:space="preserve"> </v>
      </c>
      <c r="AN26" s="5" t="str">
        <f t="shared" si="13"/>
        <v xml:space="preserve"> 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</row>
    <row r="27" spans="2:76" s="5" customFormat="1" ht="30" customHeight="1" x14ac:dyDescent="0.2">
      <c r="B27" s="154"/>
      <c r="C27" s="155"/>
      <c r="D27" s="42"/>
      <c r="E27" s="112"/>
      <c r="F27" s="43" t="s">
        <v>80</v>
      </c>
      <c r="G27" s="44" t="s">
        <v>80</v>
      </c>
      <c r="H27" s="120"/>
      <c r="I27" s="47" t="s">
        <v>80</v>
      </c>
      <c r="J27" s="42" t="s">
        <v>80</v>
      </c>
      <c r="K27" s="128"/>
      <c r="L27" s="45"/>
      <c r="M27" s="46"/>
      <c r="N27" s="46"/>
      <c r="O27" s="67" t="str">
        <f t="shared" si="6"/>
        <v/>
      </c>
      <c r="P27" s="66"/>
      <c r="Q27" s="66"/>
      <c r="R27" s="66"/>
      <c r="S27" s="67" t="str">
        <f t="shared" si="7"/>
        <v/>
      </c>
      <c r="T27" s="68" t="str">
        <f t="shared" si="8"/>
        <v/>
      </c>
      <c r="U27" s="69" t="str">
        <f t="shared" si="9"/>
        <v xml:space="preserve">   </v>
      </c>
      <c r="V27" s="114" t="str">
        <f>IF(E27=0," ",IF(E27="H",IF(OR(E27="SEN",H27&lt;1998),VLOOKUP(K27,Minimas!$A$11:$H$29,8),IF(AND(H27&gt;1997,H27&lt;2001),VLOOKUP(K27,Minimas!$A$11:$H$29,7),IF(AND(H27&gt;2000,H27&lt;2003),VLOOKUP(K27,Minimas!$A$11:$H$29,6),IF(AND(H27&gt;2002,H27&lt;2005),VLOOKUP(K27,Minimas!$A$11:$H$29,5),VLOOKUP(K27,Minimas!$A$11:$H$29,4))))),IF(OR(H27="SEN",H27&lt;1998),VLOOKUP(K27,Minimas!$I$11:$P$26,8),IF(AND(H27&gt;1997,H27&lt;2001),VLOOKUP(K27,Minimas!$I$11:$P$26,7),IF(AND(H27&gt;2000,H27&lt;2003),VLOOKUP(K27,Minimas!$I$11:$P$26,6),IF(AND(H27&gt;2002,H27&lt;2005),VLOOKUP(K27,Minimas!$I$11:$P$26,5),VLOOKUP(K27,Minimas!$I$11:$P$26,4)))))))</f>
        <v xml:space="preserve"> </v>
      </c>
      <c r="W27" s="137" t="str">
        <f t="shared" si="10"/>
        <v/>
      </c>
      <c r="X27" s="90"/>
      <c r="AB27" s="118" t="e">
        <f>T27-HLOOKUP(V27,Minimas!$C$1:$BN$10,2,FALSE)</f>
        <v>#VALUE!</v>
      </c>
      <c r="AC27" s="118" t="e">
        <f>T27-HLOOKUP(V27,Minimas!$C$1:$BN$10,3,FALSE)</f>
        <v>#VALUE!</v>
      </c>
      <c r="AD27" s="118" t="e">
        <f>T27-HLOOKUP(V27,Minimas!$C$1:$BN$10,4,FALSE)</f>
        <v>#VALUE!</v>
      </c>
      <c r="AE27" s="118" t="e">
        <f>T27-HLOOKUP(V27,Minimas!$C$1:$BN$10,5,FALSE)</f>
        <v>#VALUE!</v>
      </c>
      <c r="AF27" s="118" t="e">
        <f>T27-HLOOKUP(V27,Minimas!$C$1:$BN$10,6,FALSE)</f>
        <v>#VALUE!</v>
      </c>
      <c r="AG27" s="118" t="e">
        <f>T27-HLOOKUP(V27,Minimas!$C$1:$BN$10,7,FALSE)</f>
        <v>#VALUE!</v>
      </c>
      <c r="AH27" s="118" t="e">
        <f>T27-HLOOKUP(V27,Minimas!$C$1:$BN$10,8,FALSE)</f>
        <v>#VALUE!</v>
      </c>
      <c r="AI27" s="118" t="e">
        <f>T27-HLOOKUP(V27,Minimas!$C$1:$BN$10,9,FALSE)</f>
        <v>#VALUE!</v>
      </c>
      <c r="AJ27" s="118" t="e">
        <f>T27-HLOOKUP(V27,Minimas!$C$1:$BN$10,10,FALSE)</f>
        <v>#VALUE!</v>
      </c>
      <c r="AK27" s="119" t="str">
        <f t="shared" si="11"/>
        <v xml:space="preserve"> </v>
      </c>
      <c r="AM27" s="5" t="str">
        <f t="shared" si="12"/>
        <v xml:space="preserve"> </v>
      </c>
      <c r="AN27" s="5" t="str">
        <f t="shared" si="13"/>
        <v xml:space="preserve"> </v>
      </c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</row>
    <row r="28" spans="2:76" s="5" customFormat="1" ht="30" customHeight="1" x14ac:dyDescent="0.2">
      <c r="B28" s="154"/>
      <c r="C28" s="155"/>
      <c r="D28" s="42"/>
      <c r="E28" s="112"/>
      <c r="F28" s="43" t="s">
        <v>80</v>
      </c>
      <c r="G28" s="44" t="s">
        <v>80</v>
      </c>
      <c r="H28" s="120"/>
      <c r="I28" s="47" t="s">
        <v>80</v>
      </c>
      <c r="J28" s="42" t="s">
        <v>80</v>
      </c>
      <c r="K28" s="128"/>
      <c r="L28" s="45"/>
      <c r="M28" s="46"/>
      <c r="N28" s="46"/>
      <c r="O28" s="67" t="str">
        <f t="shared" si="6"/>
        <v/>
      </c>
      <c r="P28" s="66"/>
      <c r="Q28" s="66"/>
      <c r="R28" s="66"/>
      <c r="S28" s="67" t="str">
        <f t="shared" si="7"/>
        <v/>
      </c>
      <c r="T28" s="68" t="str">
        <f t="shared" si="8"/>
        <v/>
      </c>
      <c r="U28" s="69" t="str">
        <f t="shared" si="9"/>
        <v xml:space="preserve">   </v>
      </c>
      <c r="V28" s="114" t="str">
        <f>IF(E28=0," ",IF(E28="H",IF(OR(E28="SEN",H28&lt;1998),VLOOKUP(K28,Minimas!$A$11:$H$29,8),IF(AND(H28&gt;1997,H28&lt;2001),VLOOKUP(K28,Minimas!$A$11:$H$29,7),IF(AND(H28&gt;2000,H28&lt;2003),VLOOKUP(K28,Minimas!$A$11:$H$29,6),IF(AND(H28&gt;2002,H28&lt;2005),VLOOKUP(K28,Minimas!$A$11:$H$29,5),VLOOKUP(K28,Minimas!$A$11:$H$29,4))))),IF(OR(H28="SEN",H28&lt;1998),VLOOKUP(K28,Minimas!$I$11:$P$26,8),IF(AND(H28&gt;1997,H28&lt;2001),VLOOKUP(K28,Minimas!$I$11:$P$26,7),IF(AND(H28&gt;2000,H28&lt;2003),VLOOKUP(K28,Minimas!$I$11:$P$26,6),IF(AND(H28&gt;2002,H28&lt;2005),VLOOKUP(K28,Minimas!$I$11:$P$26,5),VLOOKUP(K28,Minimas!$I$11:$P$26,4)))))))</f>
        <v xml:space="preserve"> </v>
      </c>
      <c r="W28" s="137" t="str">
        <f t="shared" si="10"/>
        <v/>
      </c>
      <c r="X28" s="90"/>
      <c r="AB28" s="118" t="e">
        <f>T28-HLOOKUP(V28,Minimas!$C$1:$BN$10,2,FALSE)</f>
        <v>#VALUE!</v>
      </c>
      <c r="AC28" s="118" t="e">
        <f>T28-HLOOKUP(V28,Minimas!$C$1:$BN$10,3,FALSE)</f>
        <v>#VALUE!</v>
      </c>
      <c r="AD28" s="118" t="e">
        <f>T28-HLOOKUP(V28,Minimas!$C$1:$BN$10,4,FALSE)</f>
        <v>#VALUE!</v>
      </c>
      <c r="AE28" s="118" t="e">
        <f>T28-HLOOKUP(V28,Minimas!$C$1:$BN$10,5,FALSE)</f>
        <v>#VALUE!</v>
      </c>
      <c r="AF28" s="118" t="e">
        <f>T28-HLOOKUP(V28,Minimas!$C$1:$BN$10,6,FALSE)</f>
        <v>#VALUE!</v>
      </c>
      <c r="AG28" s="118" t="e">
        <f>T28-HLOOKUP(V28,Minimas!$C$1:$BN$10,7,FALSE)</f>
        <v>#VALUE!</v>
      </c>
      <c r="AH28" s="118" t="e">
        <f>T28-HLOOKUP(V28,Minimas!$C$1:$BN$10,8,FALSE)</f>
        <v>#VALUE!</v>
      </c>
      <c r="AI28" s="118" t="e">
        <f>T28-HLOOKUP(V28,Minimas!$C$1:$BN$10,9,FALSE)</f>
        <v>#VALUE!</v>
      </c>
      <c r="AJ28" s="118" t="e">
        <f>T28-HLOOKUP(V28,Minimas!$C$1:$BN$10,10,FALSE)</f>
        <v>#VALUE!</v>
      </c>
      <c r="AK28" s="119" t="str">
        <f t="shared" si="11"/>
        <v xml:space="preserve"> </v>
      </c>
      <c r="AM28" s="5" t="str">
        <f t="shared" si="12"/>
        <v xml:space="preserve"> </v>
      </c>
      <c r="AN28" s="5" t="str">
        <f t="shared" si="13"/>
        <v xml:space="preserve"> 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</row>
    <row r="29" spans="2:76" s="5" customFormat="1" ht="30" customHeight="1" x14ac:dyDescent="0.2">
      <c r="B29" s="154"/>
      <c r="C29" s="155"/>
      <c r="D29" s="42"/>
      <c r="E29" s="112"/>
      <c r="F29" s="43" t="s">
        <v>80</v>
      </c>
      <c r="G29" s="44" t="s">
        <v>80</v>
      </c>
      <c r="H29" s="120"/>
      <c r="I29" s="47" t="s">
        <v>80</v>
      </c>
      <c r="J29" s="42" t="s">
        <v>80</v>
      </c>
      <c r="K29" s="128"/>
      <c r="L29" s="45"/>
      <c r="M29" s="46"/>
      <c r="N29" s="46"/>
      <c r="O29" s="67" t="str">
        <f t="shared" si="6"/>
        <v/>
      </c>
      <c r="P29" s="66"/>
      <c r="Q29" s="66"/>
      <c r="R29" s="66"/>
      <c r="S29" s="67" t="str">
        <f t="shared" si="7"/>
        <v/>
      </c>
      <c r="T29" s="68" t="str">
        <f t="shared" si="8"/>
        <v/>
      </c>
      <c r="U29" s="69" t="str">
        <f t="shared" si="9"/>
        <v xml:space="preserve">   </v>
      </c>
      <c r="V29" s="114" t="str">
        <f>IF(E29=0," ",IF(E29="H",IF(OR(E29="SEN",H29&lt;1998),VLOOKUP(K29,Minimas!$A$11:$H$29,8),IF(AND(H29&gt;1997,H29&lt;2001),VLOOKUP(K29,Minimas!$A$11:$H$29,7),IF(AND(H29&gt;2000,H29&lt;2003),VLOOKUP(K29,Minimas!$A$11:$H$29,6),IF(AND(H29&gt;2002,H29&lt;2005),VLOOKUP(K29,Minimas!$A$11:$H$29,5),VLOOKUP(K29,Minimas!$A$11:$H$29,4))))),IF(OR(H29="SEN",H29&lt;1998),VLOOKUP(K29,Minimas!$I$11:$P$26,8),IF(AND(H29&gt;1997,H29&lt;2001),VLOOKUP(K29,Minimas!$I$11:$P$26,7),IF(AND(H29&gt;2000,H29&lt;2003),VLOOKUP(K29,Minimas!$I$11:$P$26,6),IF(AND(H29&gt;2002,H29&lt;2005),VLOOKUP(K29,Minimas!$I$11:$P$26,5),VLOOKUP(K29,Minimas!$I$11:$P$26,4)))))))</f>
        <v xml:space="preserve"> </v>
      </c>
      <c r="W29" s="137" t="str">
        <f t="shared" si="10"/>
        <v/>
      </c>
      <c r="X29" s="90"/>
      <c r="AB29" s="118" t="e">
        <f>T29-HLOOKUP(V29,Minimas!$C$1:$BN$10,2,FALSE)</f>
        <v>#VALUE!</v>
      </c>
      <c r="AC29" s="118" t="e">
        <f>T29-HLOOKUP(V29,Minimas!$C$1:$BN$10,3,FALSE)</f>
        <v>#VALUE!</v>
      </c>
      <c r="AD29" s="118" t="e">
        <f>T29-HLOOKUP(V29,Minimas!$C$1:$BN$10,4,FALSE)</f>
        <v>#VALUE!</v>
      </c>
      <c r="AE29" s="118" t="e">
        <f>T29-HLOOKUP(V29,Minimas!$C$1:$BN$10,5,FALSE)</f>
        <v>#VALUE!</v>
      </c>
      <c r="AF29" s="118" t="e">
        <f>T29-HLOOKUP(V29,Minimas!$C$1:$BN$10,6,FALSE)</f>
        <v>#VALUE!</v>
      </c>
      <c r="AG29" s="118" t="e">
        <f>T29-HLOOKUP(V29,Minimas!$C$1:$BN$10,7,FALSE)</f>
        <v>#VALUE!</v>
      </c>
      <c r="AH29" s="118" t="e">
        <f>T29-HLOOKUP(V29,Minimas!$C$1:$BN$10,8,FALSE)</f>
        <v>#VALUE!</v>
      </c>
      <c r="AI29" s="118" t="e">
        <f>T29-HLOOKUP(V29,Minimas!$C$1:$BN$10,9,FALSE)</f>
        <v>#VALUE!</v>
      </c>
      <c r="AJ29" s="118" t="e">
        <f>T29-HLOOKUP(V29,Minimas!$C$1:$BN$10,10,FALSE)</f>
        <v>#VALUE!</v>
      </c>
      <c r="AK29" s="119" t="str">
        <f t="shared" si="11"/>
        <v xml:space="preserve"> </v>
      </c>
      <c r="AM29" s="5" t="str">
        <f t="shared" si="12"/>
        <v xml:space="preserve"> </v>
      </c>
      <c r="AN29" s="5" t="str">
        <f t="shared" si="13"/>
        <v xml:space="preserve"> </v>
      </c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</row>
    <row r="30" spans="2:76" s="5" customFormat="1" ht="30" customHeight="1" x14ac:dyDescent="0.2">
      <c r="B30" s="154"/>
      <c r="C30" s="155"/>
      <c r="D30" s="42"/>
      <c r="E30" s="112"/>
      <c r="F30" s="43" t="s">
        <v>80</v>
      </c>
      <c r="G30" s="44" t="s">
        <v>80</v>
      </c>
      <c r="H30" s="120"/>
      <c r="I30" s="47" t="s">
        <v>80</v>
      </c>
      <c r="J30" s="42" t="s">
        <v>80</v>
      </c>
      <c r="K30" s="128"/>
      <c r="L30" s="45"/>
      <c r="M30" s="46"/>
      <c r="N30" s="46"/>
      <c r="O30" s="67" t="str">
        <f t="shared" si="6"/>
        <v/>
      </c>
      <c r="P30" s="66"/>
      <c r="Q30" s="66"/>
      <c r="R30" s="66"/>
      <c r="S30" s="67" t="str">
        <f t="shared" si="7"/>
        <v/>
      </c>
      <c r="T30" s="68" t="str">
        <f t="shared" si="8"/>
        <v/>
      </c>
      <c r="U30" s="69" t="str">
        <f t="shared" si="9"/>
        <v xml:space="preserve">   </v>
      </c>
      <c r="V30" s="114" t="str">
        <f>IF(E30=0," ",IF(E30="H",IF(OR(E30="SEN",H30&lt;1998),VLOOKUP(K30,Minimas!$A$11:$H$29,8),IF(AND(H30&gt;1997,H30&lt;2001),VLOOKUP(K30,Minimas!$A$11:$H$29,7),IF(AND(H30&gt;2000,H30&lt;2003),VLOOKUP(K30,Minimas!$A$11:$H$29,6),IF(AND(H30&gt;2002,H30&lt;2005),VLOOKUP(K30,Minimas!$A$11:$H$29,5),VLOOKUP(K30,Minimas!$A$11:$H$29,4))))),IF(OR(H30="SEN",H30&lt;1998),VLOOKUP(K30,Minimas!$I$11:$P$26,8),IF(AND(H30&gt;1997,H30&lt;2001),VLOOKUP(K30,Minimas!$I$11:$P$26,7),IF(AND(H30&gt;2000,H30&lt;2003),VLOOKUP(K30,Minimas!$I$11:$P$26,6),IF(AND(H30&gt;2002,H30&lt;2005),VLOOKUP(K30,Minimas!$I$11:$P$26,5),VLOOKUP(K30,Minimas!$I$11:$P$26,4)))))))</f>
        <v xml:space="preserve"> </v>
      </c>
      <c r="W30" s="137" t="str">
        <f t="shared" si="10"/>
        <v/>
      </c>
      <c r="X30" s="90"/>
      <c r="AB30" s="118" t="e">
        <f>T30-HLOOKUP(V30,Minimas!$C$1:$BN$10,2,FALSE)</f>
        <v>#VALUE!</v>
      </c>
      <c r="AC30" s="118" t="e">
        <f>T30-HLOOKUP(V30,Minimas!$C$1:$BN$10,3,FALSE)</f>
        <v>#VALUE!</v>
      </c>
      <c r="AD30" s="118" t="e">
        <f>T30-HLOOKUP(V30,Minimas!$C$1:$BN$10,4,FALSE)</f>
        <v>#VALUE!</v>
      </c>
      <c r="AE30" s="118" t="e">
        <f>T30-HLOOKUP(V30,Minimas!$C$1:$BN$10,5,FALSE)</f>
        <v>#VALUE!</v>
      </c>
      <c r="AF30" s="118" t="e">
        <f>T30-HLOOKUP(V30,Minimas!$C$1:$BN$10,6,FALSE)</f>
        <v>#VALUE!</v>
      </c>
      <c r="AG30" s="118" t="e">
        <f>T30-HLOOKUP(V30,Minimas!$C$1:$BN$10,7,FALSE)</f>
        <v>#VALUE!</v>
      </c>
      <c r="AH30" s="118" t="e">
        <f>T30-HLOOKUP(V30,Minimas!$C$1:$BN$10,8,FALSE)</f>
        <v>#VALUE!</v>
      </c>
      <c r="AI30" s="118" t="e">
        <f>T30-HLOOKUP(V30,Minimas!$C$1:$BN$10,9,FALSE)</f>
        <v>#VALUE!</v>
      </c>
      <c r="AJ30" s="118" t="e">
        <f>T30-HLOOKUP(V30,Minimas!$C$1:$BN$10,10,FALSE)</f>
        <v>#VALUE!</v>
      </c>
      <c r="AK30" s="119" t="str">
        <f t="shared" si="11"/>
        <v xml:space="preserve"> </v>
      </c>
      <c r="AM30" s="5" t="str">
        <f t="shared" si="12"/>
        <v xml:space="preserve"> </v>
      </c>
      <c r="AN30" s="5" t="str">
        <f t="shared" si="13"/>
        <v xml:space="preserve"> </v>
      </c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</row>
    <row r="31" spans="2:76" s="5" customFormat="1" ht="30" customHeight="1" x14ac:dyDescent="0.2">
      <c r="B31" s="154"/>
      <c r="C31" s="155"/>
      <c r="D31" s="42"/>
      <c r="E31" s="112"/>
      <c r="F31" s="43" t="s">
        <v>80</v>
      </c>
      <c r="G31" s="44" t="s">
        <v>80</v>
      </c>
      <c r="H31" s="120"/>
      <c r="I31" s="47" t="s">
        <v>80</v>
      </c>
      <c r="J31" s="42" t="s">
        <v>80</v>
      </c>
      <c r="K31" s="128"/>
      <c r="L31" s="45"/>
      <c r="M31" s="46"/>
      <c r="N31" s="46"/>
      <c r="O31" s="67" t="str">
        <f t="shared" si="6"/>
        <v/>
      </c>
      <c r="P31" s="66"/>
      <c r="Q31" s="66"/>
      <c r="R31" s="66"/>
      <c r="S31" s="67" t="str">
        <f t="shared" si="7"/>
        <v/>
      </c>
      <c r="T31" s="68" t="str">
        <f t="shared" si="8"/>
        <v/>
      </c>
      <c r="U31" s="69" t="str">
        <f t="shared" si="9"/>
        <v xml:space="preserve">   </v>
      </c>
      <c r="V31" s="114" t="str">
        <f>IF(E31=0," ",IF(E31="H",IF(OR(E31="SEN",H31&lt;1998),VLOOKUP(K31,Minimas!$A$11:$H$29,8),IF(AND(H31&gt;1997,H31&lt;2001),VLOOKUP(K31,Minimas!$A$11:$H$29,7),IF(AND(H31&gt;2000,H31&lt;2003),VLOOKUP(K31,Minimas!$A$11:$H$29,6),IF(AND(H31&gt;2002,H31&lt;2005),VLOOKUP(K31,Minimas!$A$11:$H$29,5),VLOOKUP(K31,Minimas!$A$11:$H$29,4))))),IF(OR(H31="SEN",H31&lt;1998),VLOOKUP(K31,Minimas!$I$11:$P$26,8),IF(AND(H31&gt;1997,H31&lt;2001),VLOOKUP(K31,Minimas!$I$11:$P$26,7),IF(AND(H31&gt;2000,H31&lt;2003),VLOOKUP(K31,Minimas!$I$11:$P$26,6),IF(AND(H31&gt;2002,H31&lt;2005),VLOOKUP(K31,Minimas!$I$11:$P$26,5),VLOOKUP(K31,Minimas!$I$11:$P$26,4)))))))</f>
        <v xml:space="preserve"> </v>
      </c>
      <c r="W31" s="137" t="str">
        <f t="shared" si="10"/>
        <v/>
      </c>
      <c r="X31" s="90"/>
      <c r="AB31" s="118" t="e">
        <f>T31-HLOOKUP(V31,Minimas!$C$1:$BN$10,2,FALSE)</f>
        <v>#VALUE!</v>
      </c>
      <c r="AC31" s="118" t="e">
        <f>T31-HLOOKUP(V31,Minimas!$C$1:$BN$10,3,FALSE)</f>
        <v>#VALUE!</v>
      </c>
      <c r="AD31" s="118" t="e">
        <f>T31-HLOOKUP(V31,Minimas!$C$1:$BN$10,4,FALSE)</f>
        <v>#VALUE!</v>
      </c>
      <c r="AE31" s="118" t="e">
        <f>T31-HLOOKUP(V31,Minimas!$C$1:$BN$10,5,FALSE)</f>
        <v>#VALUE!</v>
      </c>
      <c r="AF31" s="118" t="e">
        <f>T31-HLOOKUP(V31,Minimas!$C$1:$BN$10,6,FALSE)</f>
        <v>#VALUE!</v>
      </c>
      <c r="AG31" s="118" t="e">
        <f>T31-HLOOKUP(V31,Minimas!$C$1:$BN$10,7,FALSE)</f>
        <v>#VALUE!</v>
      </c>
      <c r="AH31" s="118" t="e">
        <f>T31-HLOOKUP(V31,Minimas!$C$1:$BN$10,8,FALSE)</f>
        <v>#VALUE!</v>
      </c>
      <c r="AI31" s="118" t="e">
        <f>T31-HLOOKUP(V31,Minimas!$C$1:$BN$10,9,FALSE)</f>
        <v>#VALUE!</v>
      </c>
      <c r="AJ31" s="118" t="e">
        <f>T31-HLOOKUP(V31,Minimas!$C$1:$BN$10,10,FALSE)</f>
        <v>#VALUE!</v>
      </c>
      <c r="AK31" s="119" t="str">
        <f t="shared" si="11"/>
        <v xml:space="preserve"> </v>
      </c>
      <c r="AM31" s="5" t="str">
        <f t="shared" si="12"/>
        <v xml:space="preserve"> </v>
      </c>
      <c r="AN31" s="5" t="str">
        <f t="shared" si="13"/>
        <v xml:space="preserve"> </v>
      </c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</row>
    <row r="32" spans="2:76" s="5" customFormat="1" ht="30" customHeight="1" x14ac:dyDescent="0.2">
      <c r="B32" s="154"/>
      <c r="C32" s="155"/>
      <c r="D32" s="42"/>
      <c r="E32" s="112"/>
      <c r="F32" s="43" t="s">
        <v>80</v>
      </c>
      <c r="G32" s="44" t="s">
        <v>80</v>
      </c>
      <c r="H32" s="120"/>
      <c r="I32" s="47" t="s">
        <v>80</v>
      </c>
      <c r="J32" s="42" t="s">
        <v>80</v>
      </c>
      <c r="K32" s="128"/>
      <c r="L32" s="45"/>
      <c r="M32" s="46"/>
      <c r="N32" s="46"/>
      <c r="O32" s="67" t="str">
        <f t="shared" si="6"/>
        <v/>
      </c>
      <c r="P32" s="66"/>
      <c r="Q32" s="66"/>
      <c r="R32" s="66"/>
      <c r="S32" s="67" t="str">
        <f t="shared" si="7"/>
        <v/>
      </c>
      <c r="T32" s="68" t="str">
        <f t="shared" si="8"/>
        <v/>
      </c>
      <c r="U32" s="69" t="str">
        <f t="shared" si="9"/>
        <v xml:space="preserve">   </v>
      </c>
      <c r="V32" s="114" t="str">
        <f>IF(E32=0," ",IF(E32="H",IF(OR(E32="SEN",H32&lt;1998),VLOOKUP(K32,Minimas!$A$11:$H$29,8),IF(AND(H32&gt;1997,H32&lt;2001),VLOOKUP(K32,Minimas!$A$11:$H$29,7),IF(AND(H32&gt;2000,H32&lt;2003),VLOOKUP(K32,Minimas!$A$11:$H$29,6),IF(AND(H32&gt;2002,H32&lt;2005),VLOOKUP(K32,Minimas!$A$11:$H$29,5),VLOOKUP(K32,Minimas!$A$11:$H$29,4))))),IF(OR(H32="SEN",H32&lt;1998),VLOOKUP(K32,Minimas!$I$11:$P$26,8),IF(AND(H32&gt;1997,H32&lt;2001),VLOOKUP(K32,Minimas!$I$11:$P$26,7),IF(AND(H32&gt;2000,H32&lt;2003),VLOOKUP(K32,Minimas!$I$11:$P$26,6),IF(AND(H32&gt;2002,H32&lt;2005),VLOOKUP(K32,Minimas!$I$11:$P$26,5),VLOOKUP(K32,Minimas!$I$11:$P$26,4)))))))</f>
        <v xml:space="preserve"> </v>
      </c>
      <c r="W32" s="137" t="str">
        <f t="shared" si="10"/>
        <v/>
      </c>
      <c r="X32" s="90"/>
      <c r="AB32" s="118" t="e">
        <f>T32-HLOOKUP(V32,Minimas!$C$1:$BN$10,2,FALSE)</f>
        <v>#VALUE!</v>
      </c>
      <c r="AC32" s="118" t="e">
        <f>T32-HLOOKUP(V32,Minimas!$C$1:$BN$10,3,FALSE)</f>
        <v>#VALUE!</v>
      </c>
      <c r="AD32" s="118" t="e">
        <f>T32-HLOOKUP(V32,Minimas!$C$1:$BN$10,4,FALSE)</f>
        <v>#VALUE!</v>
      </c>
      <c r="AE32" s="118" t="e">
        <f>T32-HLOOKUP(V32,Minimas!$C$1:$BN$10,5,FALSE)</f>
        <v>#VALUE!</v>
      </c>
      <c r="AF32" s="118" t="e">
        <f>T32-HLOOKUP(V32,Minimas!$C$1:$BN$10,6,FALSE)</f>
        <v>#VALUE!</v>
      </c>
      <c r="AG32" s="118" t="e">
        <f>T32-HLOOKUP(V32,Minimas!$C$1:$BN$10,7,FALSE)</f>
        <v>#VALUE!</v>
      </c>
      <c r="AH32" s="118" t="e">
        <f>T32-HLOOKUP(V32,Minimas!$C$1:$BN$10,8,FALSE)</f>
        <v>#VALUE!</v>
      </c>
      <c r="AI32" s="118" t="e">
        <f>T32-HLOOKUP(V32,Minimas!$C$1:$BN$10,9,FALSE)</f>
        <v>#VALUE!</v>
      </c>
      <c r="AJ32" s="118" t="e">
        <f>T32-HLOOKUP(V32,Minimas!$C$1:$BN$10,10,FALSE)</f>
        <v>#VALUE!</v>
      </c>
      <c r="AK32" s="119" t="str">
        <f t="shared" si="11"/>
        <v xml:space="preserve"> </v>
      </c>
      <c r="AM32" s="5" t="str">
        <f t="shared" si="12"/>
        <v xml:space="preserve"> </v>
      </c>
      <c r="AN32" s="5" t="str">
        <f t="shared" si="13"/>
        <v xml:space="preserve"> 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</row>
    <row r="33" spans="1:123" s="5" customFormat="1" ht="30" customHeight="1" thickBot="1" x14ac:dyDescent="0.25">
      <c r="B33" s="156"/>
      <c r="C33" s="157"/>
      <c r="D33" s="138"/>
      <c r="E33" s="139"/>
      <c r="F33" s="140" t="s">
        <v>80</v>
      </c>
      <c r="G33" s="141" t="s">
        <v>80</v>
      </c>
      <c r="H33" s="142"/>
      <c r="I33" s="143" t="s">
        <v>80</v>
      </c>
      <c r="J33" s="138" t="s">
        <v>80</v>
      </c>
      <c r="K33" s="144"/>
      <c r="L33" s="145"/>
      <c r="M33" s="146"/>
      <c r="N33" s="146"/>
      <c r="O33" s="147" t="str">
        <f t="shared" si="6"/>
        <v/>
      </c>
      <c r="P33" s="148"/>
      <c r="Q33" s="148"/>
      <c r="R33" s="148"/>
      <c r="S33" s="147" t="str">
        <f t="shared" si="7"/>
        <v/>
      </c>
      <c r="T33" s="149" t="str">
        <f t="shared" si="8"/>
        <v/>
      </c>
      <c r="U33" s="150" t="str">
        <f t="shared" si="9"/>
        <v xml:space="preserve">   </v>
      </c>
      <c r="V33" s="114" t="str">
        <f>IF(E33=0," ",IF(E33="H",IF(OR(E33="SEN",H33&lt;1998),VLOOKUP(K33,Minimas!$A$11:$H$29,8),IF(AND(H33&gt;1997,H33&lt;2001),VLOOKUP(K33,Minimas!$A$11:$H$29,7),IF(AND(H33&gt;2000,H33&lt;2003),VLOOKUP(K33,Minimas!$A$11:$H$29,6),IF(AND(H33&gt;2002,H33&lt;2005),VLOOKUP(K33,Minimas!$A$11:$H$29,5),VLOOKUP(K33,Minimas!$A$11:$H$29,4))))),IF(OR(H33="SEN",H33&lt;1998),VLOOKUP(K33,Minimas!$I$11:$P$26,8),IF(AND(H33&gt;1997,H33&lt;2001),VLOOKUP(K33,Minimas!$I$11:$P$26,7),IF(AND(H33&gt;2000,H33&lt;2003),VLOOKUP(K33,Minimas!$I$11:$P$26,6),IF(AND(H33&gt;2002,H33&lt;2005),VLOOKUP(K33,Minimas!$I$11:$P$26,5),VLOOKUP(K33,Minimas!$I$11:$P$26,4)))))))</f>
        <v xml:space="preserve"> </v>
      </c>
      <c r="W33" s="151" t="str">
        <f t="shared" si="10"/>
        <v/>
      </c>
      <c r="X33" s="90"/>
      <c r="AB33" s="118" t="e">
        <f>T33-HLOOKUP(V33,Minimas!$C$1:$BN$10,2,FALSE)</f>
        <v>#VALUE!</v>
      </c>
      <c r="AC33" s="118" t="e">
        <f>T33-HLOOKUP(V33,Minimas!$C$1:$BN$10,3,FALSE)</f>
        <v>#VALUE!</v>
      </c>
      <c r="AD33" s="118" t="e">
        <f>T33-HLOOKUP(V33,Minimas!$C$1:$BN$10,4,FALSE)</f>
        <v>#VALUE!</v>
      </c>
      <c r="AE33" s="118" t="e">
        <f>T33-HLOOKUP(V33,Minimas!$C$1:$BN$10,5,FALSE)</f>
        <v>#VALUE!</v>
      </c>
      <c r="AF33" s="118" t="e">
        <f>T33-HLOOKUP(V33,Minimas!$C$1:$BN$10,6,FALSE)</f>
        <v>#VALUE!</v>
      </c>
      <c r="AG33" s="118" t="e">
        <f>T33-HLOOKUP(V33,Minimas!$C$1:$BN$10,7,FALSE)</f>
        <v>#VALUE!</v>
      </c>
      <c r="AH33" s="118" t="e">
        <f>T33-HLOOKUP(V33,Minimas!$C$1:$BN$10,8,FALSE)</f>
        <v>#VALUE!</v>
      </c>
      <c r="AI33" s="118" t="e">
        <f>T33-HLOOKUP(V33,Minimas!$C$1:$BN$10,9,FALSE)</f>
        <v>#VALUE!</v>
      </c>
      <c r="AJ33" s="118" t="e">
        <f>T33-HLOOKUP(V33,Minimas!$C$1:$BN$10,10,FALSE)</f>
        <v>#VALUE!</v>
      </c>
      <c r="AK33" s="119" t="str">
        <f t="shared" si="11"/>
        <v xml:space="preserve"> </v>
      </c>
      <c r="AM33" s="5" t="str">
        <f t="shared" si="12"/>
        <v xml:space="preserve"> </v>
      </c>
      <c r="AN33" s="5" t="str">
        <f t="shared" si="13"/>
        <v xml:space="preserve"> 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</row>
    <row r="34" spans="1:123" s="11" customFormat="1" ht="5.0999999999999996" customHeight="1" x14ac:dyDescent="0.2">
      <c r="A34" s="8"/>
      <c r="B34" s="70"/>
      <c r="C34" s="71"/>
      <c r="D34" s="72"/>
      <c r="E34" s="72"/>
      <c r="F34" s="73"/>
      <c r="G34" s="74"/>
      <c r="H34" s="75"/>
      <c r="I34" s="76"/>
      <c r="J34" s="77"/>
      <c r="K34" s="78"/>
      <c r="L34" s="79"/>
      <c r="M34" s="79"/>
      <c r="N34" s="79"/>
      <c r="O34" s="80"/>
      <c r="P34" s="79"/>
      <c r="Q34" s="79"/>
      <c r="R34" s="79"/>
      <c r="S34" s="80"/>
      <c r="T34" s="80"/>
      <c r="U34" s="81"/>
      <c r="V34" s="73"/>
      <c r="W34" s="73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</row>
    <row r="35" spans="1:123" s="16" customFormat="1" ht="22.5" customHeight="1" x14ac:dyDescent="0.2">
      <c r="A35" s="15"/>
      <c r="B35" s="174" t="s">
        <v>17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6"/>
      <c r="N35" s="18"/>
      <c r="O35" s="158"/>
      <c r="P35" s="86" t="s">
        <v>18</v>
      </c>
      <c r="Q35" s="183"/>
      <c r="R35" s="183"/>
      <c r="S35" s="183"/>
      <c r="T35" s="183"/>
      <c r="U35" s="183"/>
      <c r="V35" s="183"/>
      <c r="W35" s="184"/>
    </row>
    <row r="36" spans="1:123" s="17" customFormat="1" ht="22.5" customHeight="1" x14ac:dyDescent="0.2">
      <c r="A36" s="15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N36" s="18"/>
      <c r="O36" s="159"/>
      <c r="P36" s="87" t="s">
        <v>19</v>
      </c>
      <c r="Q36" s="161"/>
      <c r="R36" s="161"/>
      <c r="S36" s="161"/>
      <c r="T36" s="161"/>
      <c r="U36" s="161"/>
      <c r="V36" s="161"/>
      <c r="W36" s="173"/>
    </row>
    <row r="37" spans="1:123" s="18" customFormat="1" ht="22.5" customHeight="1" x14ac:dyDescent="0.2">
      <c r="A37" s="15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9"/>
      <c r="O37" s="159"/>
      <c r="P37" s="87" t="s">
        <v>20</v>
      </c>
      <c r="Q37" s="161"/>
      <c r="R37" s="161"/>
      <c r="S37" s="161"/>
      <c r="T37" s="161"/>
      <c r="U37" s="161"/>
      <c r="V37" s="161"/>
      <c r="W37" s="173"/>
      <c r="X37" s="16"/>
    </row>
    <row r="38" spans="1:123" s="18" customFormat="1" ht="22.5" customHeight="1" x14ac:dyDescent="0.2">
      <c r="A38" s="15"/>
      <c r="B38" s="177"/>
      <c r="C38" s="178"/>
      <c r="D38" s="178"/>
      <c r="E38" s="178"/>
      <c r="F38" s="178"/>
      <c r="G38" s="178"/>
      <c r="H38" s="178"/>
      <c r="I38" s="178"/>
      <c r="J38" s="178"/>
      <c r="K38" s="178"/>
      <c r="L38" s="179"/>
      <c r="O38" s="159"/>
      <c r="P38" s="87" t="s">
        <v>21</v>
      </c>
      <c r="Q38" s="161"/>
      <c r="R38" s="161"/>
      <c r="S38" s="161"/>
      <c r="T38" s="161"/>
      <c r="U38" s="161"/>
      <c r="V38" s="161"/>
      <c r="W38" s="173"/>
      <c r="X38" s="16"/>
    </row>
    <row r="39" spans="1:123" s="18" customFormat="1" ht="22.5" customHeight="1" x14ac:dyDescent="0.2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9"/>
      <c r="O39" s="159"/>
      <c r="P39" s="87" t="s">
        <v>22</v>
      </c>
      <c r="Q39" s="161"/>
      <c r="R39" s="161"/>
      <c r="S39" s="161"/>
      <c r="T39" s="161"/>
      <c r="U39" s="161"/>
      <c r="V39" s="161"/>
      <c r="W39" s="173"/>
      <c r="X39" s="16"/>
    </row>
    <row r="40" spans="1:123" ht="22.5" customHeight="1" x14ac:dyDescent="0.2">
      <c r="A40" s="6"/>
      <c r="B40" s="177"/>
      <c r="C40" s="178"/>
      <c r="D40" s="178"/>
      <c r="E40" s="178"/>
      <c r="F40" s="178"/>
      <c r="G40" s="178"/>
      <c r="H40" s="178"/>
      <c r="I40" s="178"/>
      <c r="J40" s="178"/>
      <c r="K40" s="178"/>
      <c r="L40" s="179"/>
      <c r="M40" s="18"/>
      <c r="N40" s="18"/>
      <c r="O40" s="159"/>
      <c r="P40" s="87" t="s">
        <v>23</v>
      </c>
      <c r="Q40" s="161"/>
      <c r="R40" s="161"/>
      <c r="S40" s="161"/>
      <c r="T40" s="161"/>
      <c r="U40" s="161"/>
      <c r="V40" s="161"/>
      <c r="W40" s="173"/>
    </row>
    <row r="41" spans="1:123" ht="22.5" customHeight="1" x14ac:dyDescent="0.2">
      <c r="A41" s="6"/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9"/>
      <c r="M41" s="18"/>
      <c r="N41" s="18"/>
      <c r="O41" s="159"/>
      <c r="P41" s="87" t="s">
        <v>24</v>
      </c>
      <c r="Q41" s="161"/>
      <c r="R41" s="161"/>
      <c r="S41" s="161"/>
      <c r="T41" s="161"/>
      <c r="U41" s="161"/>
      <c r="V41" s="161"/>
      <c r="W41" s="173"/>
    </row>
    <row r="42" spans="1:123" ht="22.5" customHeight="1" x14ac:dyDescent="0.2">
      <c r="A42" s="6"/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2"/>
      <c r="M42" s="18"/>
      <c r="N42" s="18"/>
      <c r="O42" s="160"/>
      <c r="P42" s="88" t="s">
        <v>25</v>
      </c>
      <c r="Q42" s="185"/>
      <c r="R42" s="185"/>
      <c r="S42" s="185"/>
      <c r="T42" s="185"/>
      <c r="U42" s="185"/>
      <c r="V42" s="185"/>
      <c r="W42" s="186"/>
    </row>
    <row r="43" spans="1:123" s="18" customFormat="1" ht="10.15" customHeight="1" x14ac:dyDescent="0.2">
      <c r="P43" s="15"/>
      <c r="X43" s="16"/>
    </row>
    <row r="44" spans="1:123" x14ac:dyDescent="0.2">
      <c r="A44" s="6"/>
      <c r="O44" s="1"/>
    </row>
    <row r="45" spans="1:123" x14ac:dyDescent="0.2">
      <c r="A45" s="6"/>
    </row>
  </sheetData>
  <sheetProtection sheet="1" formatCells="0" selectLockedCells="1"/>
  <mergeCells count="26">
    <mergeCell ref="Q39:T39"/>
    <mergeCell ref="U38:W38"/>
    <mergeCell ref="U39:W39"/>
    <mergeCell ref="B35:L42"/>
    <mergeCell ref="U35:W35"/>
    <mergeCell ref="U36:W36"/>
    <mergeCell ref="U37:W37"/>
    <mergeCell ref="U42:W42"/>
    <mergeCell ref="U40:W40"/>
    <mergeCell ref="U41:W41"/>
    <mergeCell ref="Q40:T40"/>
    <mergeCell ref="Q41:T41"/>
    <mergeCell ref="Q42:T42"/>
    <mergeCell ref="Q35:T35"/>
    <mergeCell ref="Q36:T36"/>
    <mergeCell ref="Q37:T37"/>
    <mergeCell ref="Q38:T38"/>
    <mergeCell ref="F5:G5"/>
    <mergeCell ref="D2:K2"/>
    <mergeCell ref="N2:S2"/>
    <mergeCell ref="V2:W2"/>
    <mergeCell ref="D3:K3"/>
    <mergeCell ref="N3:S3"/>
    <mergeCell ref="V3:W3"/>
    <mergeCell ref="B7:W7"/>
    <mergeCell ref="B15:W15"/>
  </mergeCells>
  <phoneticPr fontId="0" type="noConversion"/>
  <conditionalFormatting sqref="L16:N33 P16:R33">
    <cfRule type="cellIs" dxfId="4" priority="7" operator="lessThan">
      <formula>0</formula>
    </cfRule>
  </conditionalFormatting>
  <conditionalFormatting sqref="L8:N8">
    <cfRule type="cellIs" dxfId="3" priority="4" operator="lessThan">
      <formula>0</formula>
    </cfRule>
  </conditionalFormatting>
  <conditionalFormatting sqref="P8:R8">
    <cfRule type="cellIs" dxfId="2" priority="3" operator="lessThan">
      <formula>0</formula>
    </cfRule>
  </conditionalFormatting>
  <conditionalFormatting sqref="L9:N14">
    <cfRule type="cellIs" dxfId="1" priority="2" operator="lessThan">
      <formula>0</formula>
    </cfRule>
  </conditionalFormatting>
  <conditionalFormatting sqref="P9:R14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18:N21 K22:N33 D16:D21 D22:D3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29"/>
  <sheetViews>
    <sheetView workbookViewId="0">
      <selection activeCell="L31" sqref="L31"/>
    </sheetView>
  </sheetViews>
  <sheetFormatPr baseColWidth="10" defaultRowHeight="12.75" x14ac:dyDescent="0.2"/>
  <sheetData>
    <row r="1" spans="1:66" x14ac:dyDescent="0.2">
      <c r="C1" s="93" t="s">
        <v>26</v>
      </c>
      <c r="D1" s="93" t="s">
        <v>27</v>
      </c>
      <c r="E1" s="93" t="s">
        <v>28</v>
      </c>
      <c r="F1" s="93" t="s">
        <v>29</v>
      </c>
      <c r="G1" s="93" t="s">
        <v>30</v>
      </c>
      <c r="H1" s="93" t="s">
        <v>31</v>
      </c>
      <c r="I1" s="93" t="s">
        <v>32</v>
      </c>
      <c r="J1" s="93" t="s">
        <v>33</v>
      </c>
      <c r="K1" s="93" t="s">
        <v>34</v>
      </c>
      <c r="L1" s="93" t="s">
        <v>35</v>
      </c>
      <c r="M1" s="93" t="s">
        <v>36</v>
      </c>
      <c r="N1" s="93" t="s">
        <v>37</v>
      </c>
      <c r="O1" s="93" t="s">
        <v>38</v>
      </c>
      <c r="P1" s="93" t="s">
        <v>39</v>
      </c>
      <c r="Q1" s="93" t="s">
        <v>114</v>
      </c>
      <c r="R1" s="93" t="s">
        <v>115</v>
      </c>
      <c r="S1" s="93" t="s">
        <v>97</v>
      </c>
      <c r="T1" s="93" t="s">
        <v>98</v>
      </c>
      <c r="U1" s="93" t="s">
        <v>99</v>
      </c>
      <c r="V1" s="93" t="s">
        <v>100</v>
      </c>
      <c r="W1" s="93" t="s">
        <v>101</v>
      </c>
      <c r="X1" s="93" t="s">
        <v>102</v>
      </c>
      <c r="Y1" s="93" t="s">
        <v>112</v>
      </c>
      <c r="Z1" s="93" t="s">
        <v>113</v>
      </c>
      <c r="AA1" s="93" t="s">
        <v>103</v>
      </c>
      <c r="AB1" s="93" t="s">
        <v>104</v>
      </c>
      <c r="AC1" s="93" t="s">
        <v>105</v>
      </c>
      <c r="AD1" s="93" t="s">
        <v>106</v>
      </c>
      <c r="AE1" s="93" t="s">
        <v>107</v>
      </c>
      <c r="AF1" s="93" t="s">
        <v>108</v>
      </c>
      <c r="AG1" s="93" t="s">
        <v>110</v>
      </c>
      <c r="AH1" s="93" t="s">
        <v>111</v>
      </c>
      <c r="AI1" s="93" t="s">
        <v>40</v>
      </c>
      <c r="AJ1" s="93" t="s">
        <v>41</v>
      </c>
      <c r="AK1" s="93" t="s">
        <v>42</v>
      </c>
      <c r="AL1" s="93" t="s">
        <v>43</v>
      </c>
      <c r="AM1" s="93" t="s">
        <v>44</v>
      </c>
      <c r="AN1" s="93" t="s">
        <v>45</v>
      </c>
      <c r="AO1" s="93" t="s">
        <v>46</v>
      </c>
      <c r="AP1" s="93" t="s">
        <v>109</v>
      </c>
      <c r="AQ1" s="93" t="s">
        <v>47</v>
      </c>
      <c r="AR1" s="93" t="s">
        <v>48</v>
      </c>
      <c r="AS1" s="93" t="s">
        <v>49</v>
      </c>
      <c r="AT1" s="93" t="s">
        <v>50</v>
      </c>
      <c r="AU1" s="93" t="s">
        <v>51</v>
      </c>
      <c r="AV1" s="93" t="s">
        <v>52</v>
      </c>
      <c r="AW1" s="93" t="s">
        <v>53</v>
      </c>
      <c r="AX1" s="93" t="s">
        <v>54</v>
      </c>
      <c r="AY1" s="93" t="s">
        <v>81</v>
      </c>
      <c r="AZ1" s="93" t="s">
        <v>82</v>
      </c>
      <c r="BA1" s="93" t="s">
        <v>83</v>
      </c>
      <c r="BB1" s="93" t="s">
        <v>84</v>
      </c>
      <c r="BC1" s="93" t="s">
        <v>85</v>
      </c>
      <c r="BD1" s="93" t="s">
        <v>86</v>
      </c>
      <c r="BE1" s="93" t="s">
        <v>87</v>
      </c>
      <c r="BF1" s="93" t="s">
        <v>88</v>
      </c>
      <c r="BG1" s="93" t="s">
        <v>89</v>
      </c>
      <c r="BH1" s="93" t="s">
        <v>90</v>
      </c>
      <c r="BI1" s="93" t="s">
        <v>91</v>
      </c>
      <c r="BJ1" s="93" t="s">
        <v>92</v>
      </c>
      <c r="BK1" s="93" t="s">
        <v>93</v>
      </c>
      <c r="BL1" s="93" t="s">
        <v>94</v>
      </c>
      <c r="BM1" s="93" t="s">
        <v>95</v>
      </c>
      <c r="BN1" s="93" t="s">
        <v>96</v>
      </c>
    </row>
    <row r="2" spans="1:66" x14ac:dyDescent="0.2">
      <c r="B2" s="93" t="s">
        <v>55</v>
      </c>
      <c r="C2" s="94">
        <v>20</v>
      </c>
      <c r="D2" s="94">
        <v>25</v>
      </c>
      <c r="E2" s="94">
        <v>30</v>
      </c>
      <c r="F2" s="94">
        <v>35</v>
      </c>
      <c r="G2" s="94">
        <v>40</v>
      </c>
      <c r="H2" s="94">
        <v>45</v>
      </c>
      <c r="I2" s="94">
        <v>50</v>
      </c>
      <c r="J2" s="94">
        <v>60</v>
      </c>
      <c r="K2" s="95">
        <v>30</v>
      </c>
      <c r="L2" s="95">
        <v>35</v>
      </c>
      <c r="M2" s="95">
        <v>45</v>
      </c>
      <c r="N2" s="95">
        <v>50</v>
      </c>
      <c r="O2" s="95">
        <v>55</v>
      </c>
      <c r="P2" s="95">
        <v>60</v>
      </c>
      <c r="Q2" s="95">
        <v>65</v>
      </c>
      <c r="R2" s="95">
        <v>70</v>
      </c>
      <c r="S2" s="96">
        <v>45</v>
      </c>
      <c r="T2" s="96">
        <v>55</v>
      </c>
      <c r="U2" s="96">
        <v>60</v>
      </c>
      <c r="V2" s="96">
        <v>65</v>
      </c>
      <c r="W2" s="96">
        <v>70</v>
      </c>
      <c r="X2" s="96">
        <v>80</v>
      </c>
      <c r="Y2" s="96">
        <v>85</v>
      </c>
      <c r="Z2" s="96">
        <v>90</v>
      </c>
      <c r="AA2" s="97">
        <v>55</v>
      </c>
      <c r="AB2" s="97">
        <v>65</v>
      </c>
      <c r="AC2" s="97">
        <v>70</v>
      </c>
      <c r="AD2" s="97">
        <v>75</v>
      </c>
      <c r="AE2" s="97">
        <v>80</v>
      </c>
      <c r="AF2" s="97">
        <v>90</v>
      </c>
      <c r="AG2" s="97">
        <v>95</v>
      </c>
      <c r="AH2" s="97">
        <v>100</v>
      </c>
      <c r="AI2" s="95">
        <v>35</v>
      </c>
      <c r="AJ2" s="95">
        <v>40</v>
      </c>
      <c r="AK2" s="95">
        <v>50</v>
      </c>
      <c r="AL2" s="95">
        <v>75</v>
      </c>
      <c r="AM2" s="95">
        <v>85</v>
      </c>
      <c r="AN2" s="95">
        <v>90</v>
      </c>
      <c r="AO2" s="95">
        <v>100</v>
      </c>
      <c r="AP2" s="95">
        <v>110</v>
      </c>
      <c r="AQ2" s="98">
        <v>45</v>
      </c>
      <c r="AR2" s="98">
        <v>65</v>
      </c>
      <c r="AS2" s="98">
        <v>85</v>
      </c>
      <c r="AT2" s="98">
        <v>95</v>
      </c>
      <c r="AU2" s="98">
        <v>110</v>
      </c>
      <c r="AV2" s="98">
        <v>120</v>
      </c>
      <c r="AW2" s="98">
        <v>125</v>
      </c>
      <c r="AX2" s="98">
        <v>135</v>
      </c>
      <c r="AY2" s="95">
        <v>80</v>
      </c>
      <c r="AZ2" s="95">
        <v>90</v>
      </c>
      <c r="BA2" s="95">
        <v>110</v>
      </c>
      <c r="BB2" s="95">
        <v>130</v>
      </c>
      <c r="BC2" s="95">
        <v>145</v>
      </c>
      <c r="BD2" s="95">
        <v>150</v>
      </c>
      <c r="BE2" s="95">
        <v>155</v>
      </c>
      <c r="BF2" s="95">
        <v>165</v>
      </c>
      <c r="BG2" s="99">
        <v>95</v>
      </c>
      <c r="BH2" s="99">
        <v>115</v>
      </c>
      <c r="BI2" s="99">
        <v>130</v>
      </c>
      <c r="BJ2" s="99">
        <v>150</v>
      </c>
      <c r="BK2" s="99">
        <v>165</v>
      </c>
      <c r="BL2" s="99">
        <v>170</v>
      </c>
      <c r="BM2" s="99">
        <v>175</v>
      </c>
      <c r="BN2" s="99">
        <v>185</v>
      </c>
    </row>
    <row r="3" spans="1:66" x14ac:dyDescent="0.2">
      <c r="B3" t="s">
        <v>56</v>
      </c>
      <c r="C3" s="94">
        <v>25</v>
      </c>
      <c r="D3" s="94">
        <v>30</v>
      </c>
      <c r="E3" s="94">
        <v>35</v>
      </c>
      <c r="F3" s="94">
        <v>45</v>
      </c>
      <c r="G3" s="94">
        <v>50</v>
      </c>
      <c r="H3" s="94">
        <v>55</v>
      </c>
      <c r="I3" s="94">
        <v>60</v>
      </c>
      <c r="J3" s="94">
        <v>70</v>
      </c>
      <c r="K3" s="95">
        <v>40</v>
      </c>
      <c r="L3" s="95">
        <v>45</v>
      </c>
      <c r="M3" s="95">
        <v>55</v>
      </c>
      <c r="N3" s="95">
        <v>60</v>
      </c>
      <c r="O3" s="95">
        <v>65</v>
      </c>
      <c r="P3" s="95">
        <v>70</v>
      </c>
      <c r="Q3" s="95">
        <v>75</v>
      </c>
      <c r="R3" s="95">
        <v>80</v>
      </c>
      <c r="S3" s="96">
        <v>55</v>
      </c>
      <c r="T3" s="96">
        <v>65</v>
      </c>
      <c r="U3" s="96">
        <v>70</v>
      </c>
      <c r="V3" s="96">
        <v>75</v>
      </c>
      <c r="W3" s="96">
        <v>80</v>
      </c>
      <c r="X3" s="96">
        <v>90</v>
      </c>
      <c r="Y3" s="96">
        <v>95</v>
      </c>
      <c r="Z3" s="96">
        <v>100</v>
      </c>
      <c r="AA3" s="97">
        <v>65</v>
      </c>
      <c r="AB3" s="97">
        <v>75</v>
      </c>
      <c r="AC3" s="97">
        <v>80</v>
      </c>
      <c r="AD3" s="97">
        <v>85</v>
      </c>
      <c r="AE3" s="97">
        <v>90</v>
      </c>
      <c r="AF3" s="97">
        <v>100</v>
      </c>
      <c r="AG3" s="97">
        <v>105</v>
      </c>
      <c r="AH3" s="97">
        <v>110</v>
      </c>
      <c r="AI3" s="100">
        <v>50</v>
      </c>
      <c r="AJ3" s="100">
        <v>55</v>
      </c>
      <c r="AK3" s="100">
        <v>70</v>
      </c>
      <c r="AL3" s="100">
        <v>95</v>
      </c>
      <c r="AM3" s="100">
        <v>105</v>
      </c>
      <c r="AN3" s="100">
        <v>110</v>
      </c>
      <c r="AO3" s="100">
        <v>120</v>
      </c>
      <c r="AP3" s="100">
        <v>130</v>
      </c>
      <c r="AQ3" s="101">
        <v>65</v>
      </c>
      <c r="AR3" s="101">
        <v>85</v>
      </c>
      <c r="AS3" s="101">
        <v>105</v>
      </c>
      <c r="AT3" s="101">
        <v>115</v>
      </c>
      <c r="AU3" s="101">
        <v>130</v>
      </c>
      <c r="AV3" s="101">
        <v>140</v>
      </c>
      <c r="AW3" s="101">
        <v>145</v>
      </c>
      <c r="AX3" s="101">
        <v>155</v>
      </c>
      <c r="AY3" s="100">
        <v>100</v>
      </c>
      <c r="AZ3" s="100">
        <v>115</v>
      </c>
      <c r="BA3" s="100">
        <v>130</v>
      </c>
      <c r="BB3" s="100">
        <v>150</v>
      </c>
      <c r="BC3" s="100">
        <v>165</v>
      </c>
      <c r="BD3" s="100">
        <v>170</v>
      </c>
      <c r="BE3" s="100">
        <v>175</v>
      </c>
      <c r="BF3" s="100">
        <v>185</v>
      </c>
      <c r="BG3" s="102">
        <v>115</v>
      </c>
      <c r="BH3" s="102">
        <v>135</v>
      </c>
      <c r="BI3" s="102">
        <v>150</v>
      </c>
      <c r="BJ3" s="102">
        <v>170</v>
      </c>
      <c r="BK3" s="102">
        <v>185</v>
      </c>
      <c r="BL3" s="102">
        <v>190</v>
      </c>
      <c r="BM3" s="102">
        <v>195</v>
      </c>
      <c r="BN3" s="102">
        <v>205</v>
      </c>
    </row>
    <row r="4" spans="1:66" x14ac:dyDescent="0.2">
      <c r="B4" t="s">
        <v>57</v>
      </c>
      <c r="C4" s="94">
        <v>35</v>
      </c>
      <c r="D4" s="94">
        <v>40</v>
      </c>
      <c r="E4" s="94">
        <v>45</v>
      </c>
      <c r="F4" s="94">
        <v>55</v>
      </c>
      <c r="G4" s="94">
        <v>60</v>
      </c>
      <c r="H4" s="94">
        <v>65</v>
      </c>
      <c r="I4" s="94">
        <v>70</v>
      </c>
      <c r="J4" s="94">
        <v>80</v>
      </c>
      <c r="K4" s="95">
        <v>50</v>
      </c>
      <c r="L4" s="95">
        <v>55</v>
      </c>
      <c r="M4" s="95">
        <v>65</v>
      </c>
      <c r="N4" s="95">
        <v>70</v>
      </c>
      <c r="O4" s="95">
        <v>75</v>
      </c>
      <c r="P4" s="95">
        <v>80</v>
      </c>
      <c r="Q4" s="95">
        <v>90</v>
      </c>
      <c r="R4" s="95">
        <v>95</v>
      </c>
      <c r="S4" s="96">
        <v>65</v>
      </c>
      <c r="T4" s="96">
        <v>75</v>
      </c>
      <c r="U4" s="96">
        <v>80</v>
      </c>
      <c r="V4" s="96">
        <v>85</v>
      </c>
      <c r="W4" s="96">
        <v>90</v>
      </c>
      <c r="X4" s="96">
        <v>105</v>
      </c>
      <c r="Y4" s="96">
        <v>110</v>
      </c>
      <c r="Z4" s="96">
        <v>115</v>
      </c>
      <c r="AA4" s="97">
        <v>75</v>
      </c>
      <c r="AB4" s="97">
        <v>85</v>
      </c>
      <c r="AC4" s="97">
        <v>90</v>
      </c>
      <c r="AD4" s="97">
        <v>95</v>
      </c>
      <c r="AE4" s="97">
        <v>105</v>
      </c>
      <c r="AF4" s="97">
        <v>115</v>
      </c>
      <c r="AG4" s="97">
        <v>120</v>
      </c>
      <c r="AH4" s="97">
        <v>125</v>
      </c>
      <c r="AI4" s="100">
        <v>60</v>
      </c>
      <c r="AJ4" s="100">
        <v>65</v>
      </c>
      <c r="AK4" s="100">
        <v>85</v>
      </c>
      <c r="AL4" s="100">
        <v>105</v>
      </c>
      <c r="AM4" s="100">
        <v>115</v>
      </c>
      <c r="AN4" s="100">
        <v>130</v>
      </c>
      <c r="AO4" s="100">
        <v>140</v>
      </c>
      <c r="AP4" s="100">
        <v>145</v>
      </c>
      <c r="AQ4" s="101">
        <v>80</v>
      </c>
      <c r="AR4" s="101">
        <v>100</v>
      </c>
      <c r="AS4" s="101">
        <v>120</v>
      </c>
      <c r="AT4" s="101">
        <v>130</v>
      </c>
      <c r="AU4" s="101">
        <v>150</v>
      </c>
      <c r="AV4" s="101">
        <v>160</v>
      </c>
      <c r="AW4" s="101">
        <v>165</v>
      </c>
      <c r="AX4" s="101">
        <v>175</v>
      </c>
      <c r="AY4" s="100">
        <v>115</v>
      </c>
      <c r="AZ4" s="100">
        <v>135</v>
      </c>
      <c r="BA4" s="100">
        <v>150</v>
      </c>
      <c r="BB4" s="100">
        <v>170</v>
      </c>
      <c r="BC4" s="100">
        <v>185</v>
      </c>
      <c r="BD4" s="100">
        <v>190</v>
      </c>
      <c r="BE4" s="100">
        <v>195</v>
      </c>
      <c r="BF4" s="100">
        <v>205</v>
      </c>
      <c r="BG4" s="102">
        <v>130</v>
      </c>
      <c r="BH4" s="102">
        <v>150</v>
      </c>
      <c r="BI4" s="102">
        <v>170</v>
      </c>
      <c r="BJ4" s="102">
        <v>190</v>
      </c>
      <c r="BK4" s="102">
        <v>205</v>
      </c>
      <c r="BL4" s="102">
        <v>215</v>
      </c>
      <c r="BM4" s="102">
        <v>220</v>
      </c>
      <c r="BN4" s="102">
        <v>225</v>
      </c>
    </row>
    <row r="5" spans="1:66" x14ac:dyDescent="0.2">
      <c r="B5" t="s">
        <v>58</v>
      </c>
      <c r="C5" s="94">
        <v>45</v>
      </c>
      <c r="D5" s="94">
        <v>50</v>
      </c>
      <c r="E5" s="94">
        <v>55</v>
      </c>
      <c r="F5" s="94">
        <v>65</v>
      </c>
      <c r="G5" s="94">
        <v>70</v>
      </c>
      <c r="H5" s="94">
        <v>75</v>
      </c>
      <c r="I5" s="94">
        <v>80</v>
      </c>
      <c r="J5" s="94">
        <v>90</v>
      </c>
      <c r="K5" s="95">
        <v>60</v>
      </c>
      <c r="L5" s="95">
        <v>65</v>
      </c>
      <c r="M5" s="95">
        <v>75</v>
      </c>
      <c r="N5" s="95">
        <v>80</v>
      </c>
      <c r="O5" s="95">
        <v>85</v>
      </c>
      <c r="P5" s="95">
        <v>90</v>
      </c>
      <c r="Q5" s="95">
        <v>100</v>
      </c>
      <c r="R5" s="95">
        <v>105</v>
      </c>
      <c r="S5" s="96">
        <v>75</v>
      </c>
      <c r="T5" s="96">
        <v>85</v>
      </c>
      <c r="U5" s="96">
        <v>90</v>
      </c>
      <c r="V5" s="96">
        <v>100</v>
      </c>
      <c r="W5" s="96">
        <v>105</v>
      </c>
      <c r="X5" s="96">
        <v>115</v>
      </c>
      <c r="Y5" s="96">
        <v>120</v>
      </c>
      <c r="Z5" s="96">
        <v>125</v>
      </c>
      <c r="AA5" s="97">
        <v>85</v>
      </c>
      <c r="AB5" s="97">
        <v>100</v>
      </c>
      <c r="AC5" s="97">
        <v>105</v>
      </c>
      <c r="AD5" s="97">
        <v>110</v>
      </c>
      <c r="AE5" s="97">
        <v>120</v>
      </c>
      <c r="AF5" s="97">
        <v>130</v>
      </c>
      <c r="AG5" s="97">
        <v>135</v>
      </c>
      <c r="AH5" s="97">
        <v>140</v>
      </c>
      <c r="AI5" s="100">
        <v>75</v>
      </c>
      <c r="AJ5" s="100">
        <v>80</v>
      </c>
      <c r="AK5" s="100">
        <v>100</v>
      </c>
      <c r="AL5" s="100">
        <v>120</v>
      </c>
      <c r="AM5" s="100">
        <v>130</v>
      </c>
      <c r="AN5" s="100">
        <v>150</v>
      </c>
      <c r="AO5" s="100">
        <v>160</v>
      </c>
      <c r="AP5" s="100">
        <v>165</v>
      </c>
      <c r="AQ5" s="101">
        <v>95</v>
      </c>
      <c r="AR5" s="101">
        <v>115</v>
      </c>
      <c r="AS5" s="101">
        <v>135</v>
      </c>
      <c r="AT5" s="101">
        <v>150</v>
      </c>
      <c r="AU5" s="101">
        <v>170</v>
      </c>
      <c r="AV5" s="101">
        <v>180</v>
      </c>
      <c r="AW5" s="101">
        <v>185</v>
      </c>
      <c r="AX5" s="101">
        <v>195</v>
      </c>
      <c r="AY5" s="100">
        <v>130</v>
      </c>
      <c r="AZ5" s="100">
        <v>150</v>
      </c>
      <c r="BA5" s="100">
        <v>170</v>
      </c>
      <c r="BB5" s="100">
        <v>190</v>
      </c>
      <c r="BC5" s="100">
        <v>205</v>
      </c>
      <c r="BD5" s="100">
        <v>215</v>
      </c>
      <c r="BE5" s="100">
        <v>220</v>
      </c>
      <c r="BF5" s="100">
        <v>225</v>
      </c>
      <c r="BG5" s="102">
        <v>145</v>
      </c>
      <c r="BH5" s="102">
        <v>170</v>
      </c>
      <c r="BI5" s="102">
        <v>195</v>
      </c>
      <c r="BJ5" s="102">
        <v>215</v>
      </c>
      <c r="BK5" s="102">
        <v>225</v>
      </c>
      <c r="BL5" s="102">
        <v>235</v>
      </c>
      <c r="BM5" s="102">
        <v>245</v>
      </c>
      <c r="BN5" s="102">
        <v>250</v>
      </c>
    </row>
    <row r="6" spans="1:66" x14ac:dyDescent="0.2">
      <c r="B6" t="s">
        <v>59</v>
      </c>
      <c r="C6" s="94">
        <v>55</v>
      </c>
      <c r="D6" s="94">
        <v>65</v>
      </c>
      <c r="E6" s="94">
        <v>70</v>
      </c>
      <c r="F6" s="94">
        <v>80</v>
      </c>
      <c r="G6" s="94">
        <v>85</v>
      </c>
      <c r="H6" s="94">
        <v>90</v>
      </c>
      <c r="I6" s="94">
        <v>95</v>
      </c>
      <c r="J6" s="94">
        <v>105</v>
      </c>
      <c r="K6" s="95">
        <v>75</v>
      </c>
      <c r="L6" s="95">
        <v>80</v>
      </c>
      <c r="M6" s="95">
        <v>90</v>
      </c>
      <c r="N6" s="95">
        <v>95</v>
      </c>
      <c r="O6" s="95">
        <v>100</v>
      </c>
      <c r="P6" s="95">
        <v>105</v>
      </c>
      <c r="Q6" s="95">
        <v>110</v>
      </c>
      <c r="R6" s="95">
        <v>115</v>
      </c>
      <c r="S6" s="96">
        <v>90</v>
      </c>
      <c r="T6" s="96">
        <v>100</v>
      </c>
      <c r="U6" s="96">
        <v>105</v>
      </c>
      <c r="V6" s="96">
        <v>115</v>
      </c>
      <c r="W6" s="96">
        <v>120</v>
      </c>
      <c r="X6" s="96">
        <v>130</v>
      </c>
      <c r="Y6" s="96">
        <v>135</v>
      </c>
      <c r="Z6" s="96">
        <v>140</v>
      </c>
      <c r="AA6" s="97">
        <v>100</v>
      </c>
      <c r="AB6" s="97">
        <v>115</v>
      </c>
      <c r="AC6" s="97">
        <v>125</v>
      </c>
      <c r="AD6" s="97">
        <v>130</v>
      </c>
      <c r="AE6" s="97">
        <v>140</v>
      </c>
      <c r="AF6" s="97">
        <v>145</v>
      </c>
      <c r="AG6" s="97">
        <v>150</v>
      </c>
      <c r="AH6" s="97">
        <v>155</v>
      </c>
      <c r="AI6" s="100">
        <v>90</v>
      </c>
      <c r="AJ6" s="100">
        <v>95</v>
      </c>
      <c r="AK6" s="100">
        <v>115</v>
      </c>
      <c r="AL6" s="100">
        <v>135</v>
      </c>
      <c r="AM6" s="100">
        <v>150</v>
      </c>
      <c r="AN6" s="100">
        <v>170</v>
      </c>
      <c r="AO6" s="100">
        <v>180</v>
      </c>
      <c r="AP6" s="100">
        <v>185</v>
      </c>
      <c r="AQ6" s="101">
        <v>110</v>
      </c>
      <c r="AR6" s="101">
        <v>130</v>
      </c>
      <c r="AS6" s="101">
        <v>150</v>
      </c>
      <c r="AT6" s="101">
        <v>170</v>
      </c>
      <c r="AU6" s="101">
        <v>185</v>
      </c>
      <c r="AV6" s="101">
        <v>200</v>
      </c>
      <c r="AW6" s="101">
        <v>210</v>
      </c>
      <c r="AX6" s="101">
        <v>220</v>
      </c>
      <c r="AY6" s="100">
        <v>145</v>
      </c>
      <c r="AZ6" s="100">
        <v>170</v>
      </c>
      <c r="BA6" s="100">
        <v>190</v>
      </c>
      <c r="BB6" s="100">
        <v>210</v>
      </c>
      <c r="BC6" s="100">
        <v>225</v>
      </c>
      <c r="BD6" s="100">
        <v>235</v>
      </c>
      <c r="BE6" s="100">
        <v>245</v>
      </c>
      <c r="BF6" s="100">
        <v>250</v>
      </c>
      <c r="BG6" s="102">
        <v>170</v>
      </c>
      <c r="BH6" s="102">
        <v>195</v>
      </c>
      <c r="BI6" s="102">
        <v>225</v>
      </c>
      <c r="BJ6" s="102">
        <v>245</v>
      </c>
      <c r="BK6" s="102">
        <v>255</v>
      </c>
      <c r="BL6" s="102">
        <v>265</v>
      </c>
      <c r="BM6" s="102">
        <v>275</v>
      </c>
      <c r="BN6" s="102">
        <v>280</v>
      </c>
    </row>
    <row r="7" spans="1:66" x14ac:dyDescent="0.2">
      <c r="B7" t="s">
        <v>60</v>
      </c>
      <c r="C7" s="94">
        <v>56</v>
      </c>
      <c r="D7" s="94">
        <v>75</v>
      </c>
      <c r="E7" s="94">
        <v>80</v>
      </c>
      <c r="F7" s="94">
        <v>90</v>
      </c>
      <c r="G7" s="94">
        <v>95</v>
      </c>
      <c r="H7" s="94">
        <v>100</v>
      </c>
      <c r="I7" s="94">
        <v>105</v>
      </c>
      <c r="J7" s="94">
        <v>115</v>
      </c>
      <c r="K7" s="95">
        <v>85</v>
      </c>
      <c r="L7" s="95">
        <v>90</v>
      </c>
      <c r="M7" s="95">
        <v>100</v>
      </c>
      <c r="N7" s="95">
        <v>105</v>
      </c>
      <c r="O7" s="95">
        <v>155</v>
      </c>
      <c r="P7" s="95">
        <v>120</v>
      </c>
      <c r="Q7" s="95">
        <v>125</v>
      </c>
      <c r="R7" s="95">
        <v>130</v>
      </c>
      <c r="S7" s="96">
        <v>100</v>
      </c>
      <c r="T7" s="96">
        <v>110</v>
      </c>
      <c r="U7" s="96">
        <v>120</v>
      </c>
      <c r="V7" s="96">
        <v>130</v>
      </c>
      <c r="W7" s="96">
        <v>140</v>
      </c>
      <c r="X7" s="96">
        <v>145</v>
      </c>
      <c r="Y7" s="96">
        <v>150</v>
      </c>
      <c r="Z7" s="96">
        <v>155</v>
      </c>
      <c r="AA7" s="97">
        <v>115</v>
      </c>
      <c r="AB7" s="97">
        <v>130</v>
      </c>
      <c r="AC7" s="97">
        <v>140</v>
      </c>
      <c r="AD7" s="97">
        <v>150</v>
      </c>
      <c r="AE7" s="97">
        <v>160</v>
      </c>
      <c r="AF7" s="97">
        <v>165</v>
      </c>
      <c r="AG7" s="97">
        <v>170</v>
      </c>
      <c r="AH7" s="97">
        <v>175</v>
      </c>
      <c r="AI7" s="100">
        <v>105</v>
      </c>
      <c r="AJ7" s="100">
        <v>110</v>
      </c>
      <c r="AK7" s="100">
        <v>130</v>
      </c>
      <c r="AL7" s="100">
        <v>150</v>
      </c>
      <c r="AM7" s="100">
        <v>170</v>
      </c>
      <c r="AN7" s="100">
        <v>185</v>
      </c>
      <c r="AO7" s="100">
        <v>200</v>
      </c>
      <c r="AP7" s="100">
        <v>210</v>
      </c>
      <c r="AQ7" s="101">
        <v>120</v>
      </c>
      <c r="AR7" s="101">
        <v>145</v>
      </c>
      <c r="AS7" s="101">
        <v>170</v>
      </c>
      <c r="AT7" s="101">
        <v>190</v>
      </c>
      <c r="AU7" s="101">
        <v>200</v>
      </c>
      <c r="AV7" s="101">
        <v>220</v>
      </c>
      <c r="AW7" s="101">
        <v>225</v>
      </c>
      <c r="AX7" s="101">
        <v>235</v>
      </c>
      <c r="AY7" s="100">
        <v>170</v>
      </c>
      <c r="AZ7" s="100">
        <v>190</v>
      </c>
      <c r="BA7" s="100">
        <v>220</v>
      </c>
      <c r="BB7" s="100">
        <v>240</v>
      </c>
      <c r="BC7" s="100">
        <v>250</v>
      </c>
      <c r="BD7" s="100">
        <v>260</v>
      </c>
      <c r="BE7" s="100">
        <v>270</v>
      </c>
      <c r="BF7" s="100">
        <v>280</v>
      </c>
      <c r="BG7" s="102">
        <v>190</v>
      </c>
      <c r="BH7" s="102">
        <v>210</v>
      </c>
      <c r="BI7" s="102">
        <v>240</v>
      </c>
      <c r="BJ7" s="102">
        <v>265</v>
      </c>
      <c r="BK7" s="102">
        <v>280</v>
      </c>
      <c r="BL7" s="102">
        <v>290</v>
      </c>
      <c r="BM7" s="102">
        <v>300</v>
      </c>
      <c r="BN7" s="102">
        <v>310</v>
      </c>
    </row>
    <row r="8" spans="1:66" x14ac:dyDescent="0.2">
      <c r="B8" t="s">
        <v>61</v>
      </c>
      <c r="C8" s="94">
        <v>75</v>
      </c>
      <c r="D8" s="94">
        <v>85</v>
      </c>
      <c r="E8" s="94">
        <v>90</v>
      </c>
      <c r="F8" s="94">
        <v>100</v>
      </c>
      <c r="G8" s="94">
        <v>105</v>
      </c>
      <c r="H8" s="94">
        <v>115</v>
      </c>
      <c r="I8" s="94">
        <v>120</v>
      </c>
      <c r="J8" s="94">
        <v>130</v>
      </c>
      <c r="K8" s="95">
        <v>95</v>
      </c>
      <c r="L8" s="95">
        <v>100</v>
      </c>
      <c r="M8" s="95">
        <v>110</v>
      </c>
      <c r="N8" s="95">
        <v>120</v>
      </c>
      <c r="O8" s="95">
        <v>130</v>
      </c>
      <c r="P8" s="95">
        <v>135</v>
      </c>
      <c r="Q8" s="95">
        <v>140</v>
      </c>
      <c r="R8" s="95">
        <v>145</v>
      </c>
      <c r="S8" s="96">
        <v>115</v>
      </c>
      <c r="T8" s="96">
        <v>125</v>
      </c>
      <c r="U8" s="96">
        <v>135</v>
      </c>
      <c r="V8" s="96">
        <v>145</v>
      </c>
      <c r="W8" s="96">
        <v>155</v>
      </c>
      <c r="X8" s="96">
        <v>160</v>
      </c>
      <c r="Y8" s="96">
        <v>165</v>
      </c>
      <c r="Z8" s="96">
        <v>170</v>
      </c>
      <c r="AA8" s="97">
        <v>130</v>
      </c>
      <c r="AB8" s="97">
        <v>150</v>
      </c>
      <c r="AC8" s="97">
        <v>160</v>
      </c>
      <c r="AD8" s="97">
        <v>170</v>
      </c>
      <c r="AE8" s="97">
        <v>180</v>
      </c>
      <c r="AF8" s="97">
        <v>185</v>
      </c>
      <c r="AG8" s="97">
        <v>190</v>
      </c>
      <c r="AH8" s="97">
        <v>195</v>
      </c>
      <c r="AI8" s="100">
        <v>115</v>
      </c>
      <c r="AJ8" s="100">
        <v>120</v>
      </c>
      <c r="AK8" s="100">
        <v>145</v>
      </c>
      <c r="AL8" s="100">
        <v>170</v>
      </c>
      <c r="AM8" s="100">
        <v>190</v>
      </c>
      <c r="AN8" s="100">
        <v>200</v>
      </c>
      <c r="AO8" s="100">
        <v>220</v>
      </c>
      <c r="AP8" s="100">
        <v>230</v>
      </c>
      <c r="AQ8" s="101">
        <v>135</v>
      </c>
      <c r="AR8" s="101">
        <v>170</v>
      </c>
      <c r="AS8" s="101">
        <v>190</v>
      </c>
      <c r="AT8" s="101">
        <v>210</v>
      </c>
      <c r="AU8" s="101">
        <v>220</v>
      </c>
      <c r="AV8" s="101">
        <v>240</v>
      </c>
      <c r="AW8" s="101">
        <v>250</v>
      </c>
      <c r="AX8" s="101">
        <v>260</v>
      </c>
      <c r="AY8" s="100">
        <v>190</v>
      </c>
      <c r="AZ8" s="100">
        <v>210</v>
      </c>
      <c r="BA8" s="100">
        <v>240</v>
      </c>
      <c r="BB8" s="100">
        <v>260</v>
      </c>
      <c r="BC8" s="100">
        <v>280</v>
      </c>
      <c r="BD8" s="100">
        <v>290</v>
      </c>
      <c r="BE8" s="100">
        <v>300</v>
      </c>
      <c r="BF8" s="100">
        <v>310</v>
      </c>
      <c r="BG8" s="102">
        <v>210</v>
      </c>
      <c r="BH8" s="102">
        <v>230</v>
      </c>
      <c r="BI8" s="102">
        <v>260</v>
      </c>
      <c r="BJ8" s="102">
        <v>285</v>
      </c>
      <c r="BK8" s="102">
        <v>300</v>
      </c>
      <c r="BL8" s="102">
        <v>310</v>
      </c>
      <c r="BM8" s="102">
        <v>325</v>
      </c>
      <c r="BN8" s="102">
        <v>330</v>
      </c>
    </row>
    <row r="9" spans="1:66" x14ac:dyDescent="0.2">
      <c r="B9" t="s">
        <v>62</v>
      </c>
      <c r="C9" s="94">
        <v>85</v>
      </c>
      <c r="D9" s="94">
        <v>95</v>
      </c>
      <c r="E9" s="94">
        <v>100</v>
      </c>
      <c r="F9" s="94">
        <v>110</v>
      </c>
      <c r="G9" s="94">
        <v>120</v>
      </c>
      <c r="H9" s="94">
        <v>130</v>
      </c>
      <c r="I9" s="94">
        <v>135</v>
      </c>
      <c r="J9" s="94">
        <v>145</v>
      </c>
      <c r="K9" s="95">
        <v>105</v>
      </c>
      <c r="L9" s="95">
        <v>115</v>
      </c>
      <c r="M9" s="95">
        <v>125</v>
      </c>
      <c r="N9" s="95">
        <v>135</v>
      </c>
      <c r="O9" s="95">
        <v>145</v>
      </c>
      <c r="P9" s="95">
        <v>150</v>
      </c>
      <c r="Q9" s="95">
        <v>160</v>
      </c>
      <c r="R9" s="95">
        <v>165</v>
      </c>
      <c r="S9" s="96">
        <v>130</v>
      </c>
      <c r="T9" s="96">
        <v>140</v>
      </c>
      <c r="U9" s="96">
        <v>155</v>
      </c>
      <c r="V9" s="96">
        <v>165</v>
      </c>
      <c r="W9" s="96">
        <v>175</v>
      </c>
      <c r="X9" s="96">
        <v>180</v>
      </c>
      <c r="Y9" s="96">
        <v>185</v>
      </c>
      <c r="Z9" s="96">
        <v>190</v>
      </c>
      <c r="AA9" s="97">
        <v>145</v>
      </c>
      <c r="AB9" s="97">
        <v>165</v>
      </c>
      <c r="AC9" s="97">
        <v>180</v>
      </c>
      <c r="AD9" s="97">
        <v>190</v>
      </c>
      <c r="AE9" s="97">
        <v>200</v>
      </c>
      <c r="AF9" s="97">
        <v>205</v>
      </c>
      <c r="AG9" s="97">
        <v>210</v>
      </c>
      <c r="AH9" s="97">
        <v>215</v>
      </c>
      <c r="AI9" s="100">
        <v>130</v>
      </c>
      <c r="AJ9" s="100">
        <v>135</v>
      </c>
      <c r="AK9" s="100">
        <v>170</v>
      </c>
      <c r="AL9" s="100">
        <v>190</v>
      </c>
      <c r="AM9" s="100">
        <v>210</v>
      </c>
      <c r="AN9" s="100">
        <v>220</v>
      </c>
      <c r="AO9" s="100">
        <v>240</v>
      </c>
      <c r="AP9" s="100">
        <v>250</v>
      </c>
      <c r="AQ9" s="101">
        <v>150</v>
      </c>
      <c r="AR9" s="101">
        <v>190</v>
      </c>
      <c r="AS9" s="101">
        <v>210</v>
      </c>
      <c r="AT9" s="101">
        <v>230</v>
      </c>
      <c r="AU9" s="101">
        <v>250</v>
      </c>
      <c r="AV9" s="101">
        <v>260</v>
      </c>
      <c r="AW9" s="101">
        <v>280</v>
      </c>
      <c r="AX9" s="101">
        <v>280</v>
      </c>
      <c r="AY9" s="100">
        <v>210</v>
      </c>
      <c r="AZ9" s="100">
        <v>230</v>
      </c>
      <c r="BA9" s="100">
        <v>260</v>
      </c>
      <c r="BB9" s="100">
        <v>285</v>
      </c>
      <c r="BC9" s="100">
        <v>300</v>
      </c>
      <c r="BD9" s="100">
        <v>310</v>
      </c>
      <c r="BE9" s="100">
        <v>325</v>
      </c>
      <c r="BF9" s="100">
        <v>330</v>
      </c>
      <c r="BG9" s="102">
        <v>225</v>
      </c>
      <c r="BH9" s="102">
        <v>255</v>
      </c>
      <c r="BI9" s="102">
        <v>275</v>
      </c>
      <c r="BJ9" s="102">
        <v>305</v>
      </c>
      <c r="BK9" s="102">
        <v>325</v>
      </c>
      <c r="BL9" s="102">
        <v>330</v>
      </c>
      <c r="BM9" s="102">
        <v>345</v>
      </c>
      <c r="BN9" s="102">
        <v>355</v>
      </c>
    </row>
    <row r="10" spans="1:66" x14ac:dyDescent="0.2">
      <c r="B10" t="s">
        <v>63</v>
      </c>
      <c r="C10" s="95">
        <v>1000</v>
      </c>
      <c r="D10" s="95">
        <v>1000</v>
      </c>
      <c r="E10" s="95">
        <v>1000</v>
      </c>
      <c r="F10" s="95">
        <v>1000</v>
      </c>
      <c r="G10" s="95">
        <v>1000</v>
      </c>
      <c r="H10" s="95">
        <v>1000</v>
      </c>
      <c r="I10" s="95">
        <v>1000</v>
      </c>
      <c r="J10" s="95">
        <v>1000</v>
      </c>
      <c r="K10" s="95">
        <v>1000</v>
      </c>
      <c r="L10" s="95">
        <v>1000</v>
      </c>
      <c r="M10" s="95">
        <v>1000</v>
      </c>
      <c r="N10" s="95">
        <v>1000</v>
      </c>
      <c r="O10" s="95">
        <v>1000</v>
      </c>
      <c r="P10" s="95">
        <v>1000</v>
      </c>
      <c r="Q10" s="95">
        <v>1000</v>
      </c>
      <c r="R10" s="95">
        <v>1000</v>
      </c>
      <c r="S10" s="95">
        <v>1000</v>
      </c>
      <c r="T10" s="95">
        <v>1000</v>
      </c>
      <c r="U10" s="95">
        <v>1000</v>
      </c>
      <c r="V10" s="95">
        <v>1000</v>
      </c>
      <c r="W10" s="95">
        <v>1000</v>
      </c>
      <c r="X10" s="95">
        <v>1000</v>
      </c>
      <c r="Y10" s="95">
        <v>1000</v>
      </c>
      <c r="Z10" s="95">
        <v>1000</v>
      </c>
      <c r="AA10" s="97">
        <v>160</v>
      </c>
      <c r="AB10" s="97">
        <v>180</v>
      </c>
      <c r="AC10" s="97">
        <v>195</v>
      </c>
      <c r="AD10" s="97">
        <v>205</v>
      </c>
      <c r="AE10" s="97">
        <v>215</v>
      </c>
      <c r="AF10" s="97">
        <v>220</v>
      </c>
      <c r="AG10" s="97">
        <v>225</v>
      </c>
      <c r="AH10" s="97">
        <v>230</v>
      </c>
      <c r="AI10" s="95">
        <v>1000</v>
      </c>
      <c r="AJ10" s="95">
        <v>1000</v>
      </c>
      <c r="AK10" s="95">
        <v>1000</v>
      </c>
      <c r="AL10" s="95">
        <v>1000</v>
      </c>
      <c r="AM10" s="95">
        <v>1000</v>
      </c>
      <c r="AN10" s="95">
        <v>1000</v>
      </c>
      <c r="AO10" s="95">
        <v>10000</v>
      </c>
      <c r="AP10" s="95">
        <v>1000</v>
      </c>
      <c r="AQ10" s="98">
        <v>1000</v>
      </c>
      <c r="AR10" s="98">
        <v>1000</v>
      </c>
      <c r="AS10" s="98">
        <v>1000</v>
      </c>
      <c r="AT10" s="98">
        <v>1000</v>
      </c>
      <c r="AU10" s="98">
        <v>1000</v>
      </c>
      <c r="AV10" s="98">
        <v>10000</v>
      </c>
      <c r="AW10" s="98">
        <v>1000</v>
      </c>
      <c r="AX10" s="98">
        <v>1000</v>
      </c>
      <c r="AY10" s="95">
        <v>1000</v>
      </c>
      <c r="AZ10" s="95">
        <v>1000</v>
      </c>
      <c r="BA10" s="95">
        <v>1000</v>
      </c>
      <c r="BB10" s="95">
        <v>10000</v>
      </c>
      <c r="BC10" s="95">
        <v>1000</v>
      </c>
      <c r="BD10" s="95">
        <v>1000</v>
      </c>
      <c r="BE10" s="95">
        <v>1000</v>
      </c>
      <c r="BF10" s="95">
        <v>10000</v>
      </c>
      <c r="BG10" s="102">
        <v>240</v>
      </c>
      <c r="BH10" s="102">
        <v>270</v>
      </c>
      <c r="BI10" s="102">
        <v>290</v>
      </c>
      <c r="BJ10" s="102">
        <v>320</v>
      </c>
      <c r="BK10" s="102">
        <v>345</v>
      </c>
      <c r="BL10" s="102">
        <v>355</v>
      </c>
      <c r="BM10" s="102">
        <v>365</v>
      </c>
      <c r="BN10" s="102">
        <v>375</v>
      </c>
    </row>
    <row r="11" spans="1:66" x14ac:dyDescent="0.2">
      <c r="B11" t="s">
        <v>138</v>
      </c>
      <c r="C11" s="93" t="s">
        <v>137</v>
      </c>
      <c r="D11" t="s">
        <v>64</v>
      </c>
      <c r="E11" t="s">
        <v>65</v>
      </c>
      <c r="F11" t="s">
        <v>65</v>
      </c>
      <c r="G11" t="s">
        <v>66</v>
      </c>
      <c r="H11" t="s">
        <v>67</v>
      </c>
      <c r="I11" s="103"/>
      <c r="J11" t="s">
        <v>138</v>
      </c>
      <c r="K11" s="133" t="s">
        <v>137</v>
      </c>
      <c r="L11" s="104" t="s">
        <v>64</v>
      </c>
      <c r="M11" s="104" t="s">
        <v>68</v>
      </c>
      <c r="N11" s="104" t="s">
        <v>68</v>
      </c>
      <c r="O11" s="104" t="s">
        <v>66</v>
      </c>
      <c r="P11" s="104" t="s">
        <v>67</v>
      </c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66" x14ac:dyDescent="0.2">
      <c r="A12">
        <v>20.010000000000002</v>
      </c>
      <c r="B12" s="134" t="s">
        <v>139</v>
      </c>
      <c r="C12" s="105" t="s">
        <v>120</v>
      </c>
      <c r="D12" s="131" t="s">
        <v>136</v>
      </c>
      <c r="E12" s="93" t="s">
        <v>40</v>
      </c>
      <c r="F12" s="93" t="s">
        <v>47</v>
      </c>
      <c r="G12" s="93" t="s">
        <v>81</v>
      </c>
      <c r="H12" s="93" t="s">
        <v>89</v>
      </c>
      <c r="I12" s="103">
        <v>20.010000000000002</v>
      </c>
      <c r="J12" s="134" t="s">
        <v>140</v>
      </c>
      <c r="K12" s="105" t="s">
        <v>122</v>
      </c>
      <c r="L12" s="132" t="s">
        <v>134</v>
      </c>
      <c r="M12" s="106" t="s">
        <v>26</v>
      </c>
      <c r="N12" s="106" t="s">
        <v>34</v>
      </c>
      <c r="O12" s="106" t="s">
        <v>97</v>
      </c>
      <c r="P12" s="106" t="s">
        <v>103</v>
      </c>
      <c r="Q12" s="104"/>
      <c r="R12" s="106"/>
      <c r="S12" s="106"/>
      <c r="T12" s="106"/>
      <c r="U12" s="106"/>
      <c r="V12" s="106"/>
      <c r="W12" s="106"/>
      <c r="X12" s="104"/>
      <c r="Y12" s="104"/>
    </row>
    <row r="13" spans="1:66" x14ac:dyDescent="0.2">
      <c r="A13">
        <v>34.01</v>
      </c>
      <c r="B13" s="134" t="s">
        <v>139</v>
      </c>
      <c r="C13" s="105" t="s">
        <v>120</v>
      </c>
      <c r="D13" s="131" t="s">
        <v>135</v>
      </c>
      <c r="E13" s="93" t="s">
        <v>40</v>
      </c>
      <c r="F13" s="93" t="s">
        <v>47</v>
      </c>
      <c r="G13" s="93" t="s">
        <v>81</v>
      </c>
      <c r="H13" s="93" t="s">
        <v>89</v>
      </c>
      <c r="I13" s="103">
        <v>30.01</v>
      </c>
      <c r="J13" s="134" t="s">
        <v>140</v>
      </c>
      <c r="K13" s="105" t="s">
        <v>122</v>
      </c>
      <c r="L13" s="132" t="s">
        <v>134</v>
      </c>
      <c r="M13" s="106" t="s">
        <v>26</v>
      </c>
      <c r="N13" s="106" t="s">
        <v>34</v>
      </c>
      <c r="O13" s="106" t="s">
        <v>97</v>
      </c>
      <c r="P13" s="106" t="s">
        <v>103</v>
      </c>
      <c r="Q13" s="104"/>
      <c r="R13" s="106"/>
      <c r="S13" s="106"/>
      <c r="T13" s="106"/>
      <c r="U13" s="106"/>
      <c r="V13" s="106"/>
      <c r="W13" s="106"/>
      <c r="X13" s="104"/>
      <c r="Y13" s="104"/>
    </row>
    <row r="14" spans="1:66" x14ac:dyDescent="0.2">
      <c r="A14">
        <v>38.01</v>
      </c>
      <c r="B14" s="134" t="s">
        <v>139</v>
      </c>
      <c r="C14" s="105" t="s">
        <v>120</v>
      </c>
      <c r="D14" s="131" t="s">
        <v>135</v>
      </c>
      <c r="E14" s="93" t="s">
        <v>40</v>
      </c>
      <c r="F14" s="93" t="s">
        <v>47</v>
      </c>
      <c r="G14" s="93" t="s">
        <v>81</v>
      </c>
      <c r="H14" s="93" t="s">
        <v>89</v>
      </c>
      <c r="I14" s="107">
        <v>35.01</v>
      </c>
      <c r="J14" s="134" t="s">
        <v>140</v>
      </c>
      <c r="K14" s="105" t="s">
        <v>122</v>
      </c>
      <c r="L14" s="132" t="s">
        <v>134</v>
      </c>
      <c r="M14" s="106" t="s">
        <v>26</v>
      </c>
      <c r="N14" s="106" t="s">
        <v>34</v>
      </c>
      <c r="O14" s="106" t="s">
        <v>97</v>
      </c>
      <c r="P14" s="106" t="s">
        <v>103</v>
      </c>
      <c r="Q14" s="104"/>
      <c r="R14" s="106"/>
      <c r="S14" s="106"/>
      <c r="T14" s="106"/>
      <c r="U14" s="106"/>
      <c r="V14" s="106"/>
      <c r="W14" s="106"/>
      <c r="X14" s="104"/>
      <c r="Y14" s="104"/>
    </row>
    <row r="15" spans="1:66" x14ac:dyDescent="0.2">
      <c r="A15">
        <v>40.01</v>
      </c>
      <c r="B15" s="134" t="s">
        <v>139</v>
      </c>
      <c r="C15" s="105" t="s">
        <v>120</v>
      </c>
      <c r="D15" s="131" t="s">
        <v>133</v>
      </c>
      <c r="E15" s="93" t="s">
        <v>40</v>
      </c>
      <c r="F15" s="93" t="s">
        <v>47</v>
      </c>
      <c r="G15" s="93" t="s">
        <v>81</v>
      </c>
      <c r="H15" s="93" t="s">
        <v>89</v>
      </c>
      <c r="I15" s="108">
        <v>36.01</v>
      </c>
      <c r="J15" s="134" t="s">
        <v>140</v>
      </c>
      <c r="K15" s="105" t="s">
        <v>122</v>
      </c>
      <c r="L15" s="132" t="s">
        <v>132</v>
      </c>
      <c r="M15" s="106" t="s">
        <v>26</v>
      </c>
      <c r="N15" s="106" t="s">
        <v>34</v>
      </c>
      <c r="O15" s="110" t="s">
        <v>97</v>
      </c>
      <c r="P15" s="110" t="s">
        <v>103</v>
      </c>
      <c r="Q15" s="109"/>
      <c r="R15" s="106"/>
      <c r="S15" s="106"/>
      <c r="T15" s="106"/>
      <c r="U15" s="106"/>
      <c r="V15" s="106"/>
      <c r="W15" s="106"/>
      <c r="X15" s="109"/>
      <c r="Y15" s="109"/>
    </row>
    <row r="16" spans="1:66" x14ac:dyDescent="0.2">
      <c r="A16">
        <v>45.01</v>
      </c>
      <c r="B16" s="134" t="s">
        <v>139</v>
      </c>
      <c r="C16" s="105" t="s">
        <v>120</v>
      </c>
      <c r="D16" s="131" t="s">
        <v>131</v>
      </c>
      <c r="E16" s="93" t="s">
        <v>41</v>
      </c>
      <c r="F16" s="93" t="s">
        <v>47</v>
      </c>
      <c r="G16" s="93" t="s">
        <v>81</v>
      </c>
      <c r="H16" s="93" t="s">
        <v>89</v>
      </c>
      <c r="I16" s="108">
        <v>40.01</v>
      </c>
      <c r="J16" s="134" t="s">
        <v>140</v>
      </c>
      <c r="K16" s="105" t="s">
        <v>122</v>
      </c>
      <c r="L16" s="132" t="s">
        <v>130</v>
      </c>
      <c r="M16" s="106" t="s">
        <v>27</v>
      </c>
      <c r="N16" s="106" t="s">
        <v>34</v>
      </c>
      <c r="O16" s="110" t="s">
        <v>97</v>
      </c>
      <c r="P16" s="110" t="s">
        <v>103</v>
      </c>
      <c r="Q16" s="109"/>
      <c r="R16" s="106"/>
      <c r="S16" s="106"/>
      <c r="T16" s="106"/>
      <c r="U16" s="106"/>
      <c r="V16" s="106"/>
      <c r="W16" s="106"/>
      <c r="X16" s="109"/>
      <c r="Y16" s="109"/>
    </row>
    <row r="17" spans="1:39" x14ac:dyDescent="0.2">
      <c r="A17">
        <v>50.01</v>
      </c>
      <c r="B17" s="134" t="s">
        <v>139</v>
      </c>
      <c r="C17" s="105" t="s">
        <v>120</v>
      </c>
      <c r="D17" s="131" t="s">
        <v>128</v>
      </c>
      <c r="E17" s="93" t="s">
        <v>42</v>
      </c>
      <c r="F17" s="93" t="s">
        <v>48</v>
      </c>
      <c r="G17" s="93" t="s">
        <v>81</v>
      </c>
      <c r="H17" s="93" t="s">
        <v>89</v>
      </c>
      <c r="I17" s="108">
        <v>44.01</v>
      </c>
      <c r="J17" s="134" t="s">
        <v>140</v>
      </c>
      <c r="K17" s="105" t="s">
        <v>122</v>
      </c>
      <c r="L17" s="132" t="s">
        <v>129</v>
      </c>
      <c r="M17" s="110" t="s">
        <v>28</v>
      </c>
      <c r="N17" s="110" t="s">
        <v>35</v>
      </c>
      <c r="O17" s="110" t="s">
        <v>97</v>
      </c>
      <c r="P17" s="110" t="s">
        <v>103</v>
      </c>
      <c r="Q17" s="109"/>
      <c r="R17" s="110"/>
      <c r="S17" s="110"/>
      <c r="T17" s="110"/>
      <c r="U17" s="110"/>
      <c r="V17" s="110"/>
      <c r="W17" s="110"/>
      <c r="X17" s="109"/>
      <c r="Y17" s="109"/>
    </row>
    <row r="18" spans="1:39" x14ac:dyDescent="0.2">
      <c r="A18">
        <v>52.05</v>
      </c>
      <c r="B18" s="134" t="s">
        <v>139</v>
      </c>
      <c r="C18" s="105" t="s">
        <v>120</v>
      </c>
      <c r="D18" s="131" t="s">
        <v>128</v>
      </c>
      <c r="E18" s="93" t="s">
        <v>42</v>
      </c>
      <c r="F18" s="93" t="s">
        <v>48</v>
      </c>
      <c r="G18" s="93" t="s">
        <v>81</v>
      </c>
      <c r="H18" s="93" t="s">
        <v>89</v>
      </c>
      <c r="I18" s="108">
        <v>48.01</v>
      </c>
      <c r="J18" s="134" t="s">
        <v>140</v>
      </c>
      <c r="K18" s="105" t="s">
        <v>122</v>
      </c>
      <c r="L18" s="132" t="s">
        <v>127</v>
      </c>
      <c r="M18" s="110" t="s">
        <v>29</v>
      </c>
      <c r="N18" s="110" t="s">
        <v>36</v>
      </c>
      <c r="O18" s="110" t="s">
        <v>98</v>
      </c>
      <c r="P18" s="110" t="s">
        <v>104</v>
      </c>
      <c r="Q18" s="109"/>
      <c r="R18" s="110"/>
      <c r="S18" s="110"/>
      <c r="T18" s="110"/>
      <c r="U18" s="110"/>
      <c r="V18" s="110"/>
      <c r="W18" s="110"/>
      <c r="X18" s="109"/>
      <c r="Y18" s="109"/>
    </row>
    <row r="19" spans="1:39" x14ac:dyDescent="0.2">
      <c r="A19">
        <v>56.01</v>
      </c>
      <c r="B19" s="134" t="s">
        <v>139</v>
      </c>
      <c r="C19" s="105" t="s">
        <v>120</v>
      </c>
      <c r="D19" s="131" t="s">
        <v>126</v>
      </c>
      <c r="E19" s="93" t="s">
        <v>43</v>
      </c>
      <c r="F19" s="93" t="s">
        <v>49</v>
      </c>
      <c r="G19" s="93" t="s">
        <v>82</v>
      </c>
      <c r="H19" s="93" t="s">
        <v>90</v>
      </c>
      <c r="I19" s="108">
        <v>53.01</v>
      </c>
      <c r="J19" s="134" t="s">
        <v>140</v>
      </c>
      <c r="K19" s="105" t="s">
        <v>122</v>
      </c>
      <c r="L19" s="132" t="s">
        <v>125</v>
      </c>
      <c r="M19" s="110" t="s">
        <v>30</v>
      </c>
      <c r="N19" s="110" t="s">
        <v>37</v>
      </c>
      <c r="O19" s="110" t="s">
        <v>99</v>
      </c>
      <c r="P19" s="110" t="s">
        <v>105</v>
      </c>
      <c r="Q19" s="109"/>
      <c r="R19" s="110"/>
      <c r="S19" s="110"/>
      <c r="T19" s="110"/>
      <c r="U19" s="110"/>
      <c r="V19" s="110"/>
      <c r="W19" s="110"/>
      <c r="X19" s="109"/>
      <c r="Y19" s="109"/>
    </row>
    <row r="20" spans="1:39" x14ac:dyDescent="0.2">
      <c r="A20">
        <v>62.01</v>
      </c>
      <c r="B20" s="134" t="s">
        <v>139</v>
      </c>
      <c r="C20" s="105" t="s">
        <v>120</v>
      </c>
      <c r="D20" s="131" t="s">
        <v>124</v>
      </c>
      <c r="E20" s="93" t="s">
        <v>44</v>
      </c>
      <c r="F20" s="93" t="s">
        <v>50</v>
      </c>
      <c r="G20" s="93" t="s">
        <v>83</v>
      </c>
      <c r="H20" s="93" t="s">
        <v>91</v>
      </c>
      <c r="I20" s="108">
        <v>58.01</v>
      </c>
      <c r="J20" s="134" t="s">
        <v>140</v>
      </c>
      <c r="K20" s="105" t="s">
        <v>122</v>
      </c>
      <c r="L20" s="132" t="s">
        <v>123</v>
      </c>
      <c r="M20" s="110" t="s">
        <v>31</v>
      </c>
      <c r="N20" s="110" t="s">
        <v>38</v>
      </c>
      <c r="O20" s="110" t="s">
        <v>100</v>
      </c>
      <c r="P20" s="110" t="s">
        <v>106</v>
      </c>
      <c r="Q20" s="109"/>
      <c r="R20" s="110"/>
      <c r="S20" s="110"/>
      <c r="T20" s="110"/>
      <c r="U20" s="110"/>
      <c r="V20" s="110"/>
      <c r="W20" s="110"/>
      <c r="X20" s="109"/>
      <c r="Y20" s="109"/>
    </row>
    <row r="21" spans="1:39" x14ac:dyDescent="0.2">
      <c r="A21">
        <v>69.010000000000005</v>
      </c>
      <c r="B21" s="134" t="s">
        <v>139</v>
      </c>
      <c r="C21" s="105" t="s">
        <v>120</v>
      </c>
      <c r="D21" s="131" t="s">
        <v>119</v>
      </c>
      <c r="E21" s="93" t="s">
        <v>45</v>
      </c>
      <c r="F21" s="93" t="s">
        <v>51</v>
      </c>
      <c r="G21" s="93" t="s">
        <v>84</v>
      </c>
      <c r="H21" s="93" t="s">
        <v>92</v>
      </c>
      <c r="I21" s="108">
        <v>63.01</v>
      </c>
      <c r="J21" s="134" t="s">
        <v>140</v>
      </c>
      <c r="K21" s="105" t="s">
        <v>122</v>
      </c>
      <c r="L21" s="132" t="s">
        <v>121</v>
      </c>
      <c r="M21" s="110" t="s">
        <v>32</v>
      </c>
      <c r="N21" s="110" t="s">
        <v>39</v>
      </c>
      <c r="O21" s="110" t="s">
        <v>101</v>
      </c>
      <c r="P21" s="110" t="s">
        <v>107</v>
      </c>
      <c r="Q21" s="109"/>
      <c r="R21" s="110"/>
      <c r="S21" s="110"/>
      <c r="T21" s="110"/>
      <c r="U21" s="110"/>
      <c r="V21" s="110"/>
      <c r="W21" s="110"/>
      <c r="X21" s="109"/>
      <c r="Y21" s="109"/>
    </row>
    <row r="22" spans="1:39" x14ac:dyDescent="0.2">
      <c r="A22">
        <v>77.010000000000005</v>
      </c>
      <c r="B22" s="134" t="s">
        <v>139</v>
      </c>
      <c r="C22" s="105" t="s">
        <v>120</v>
      </c>
      <c r="D22" s="131" t="s">
        <v>119</v>
      </c>
      <c r="E22" s="93" t="s">
        <v>46</v>
      </c>
      <c r="F22" s="93" t="s">
        <v>52</v>
      </c>
      <c r="G22" s="93" t="s">
        <v>85</v>
      </c>
      <c r="H22" s="93" t="s">
        <v>93</v>
      </c>
      <c r="I22" s="108">
        <v>69.010000000000005</v>
      </c>
      <c r="J22" s="134" t="s">
        <v>140</v>
      </c>
      <c r="K22" s="105" t="s">
        <v>122</v>
      </c>
      <c r="L22" s="132" t="s">
        <v>121</v>
      </c>
      <c r="M22" s="110" t="s">
        <v>33</v>
      </c>
      <c r="N22" s="110" t="s">
        <v>114</v>
      </c>
      <c r="O22" s="110" t="s">
        <v>102</v>
      </c>
      <c r="P22" s="110" t="s">
        <v>108</v>
      </c>
      <c r="Q22" s="109"/>
      <c r="R22" s="110"/>
      <c r="S22" s="110"/>
      <c r="T22" s="110"/>
      <c r="U22" s="110"/>
      <c r="V22" s="110"/>
      <c r="W22" s="110"/>
      <c r="X22" s="109"/>
      <c r="Y22" s="109"/>
    </row>
    <row r="23" spans="1:39" x14ac:dyDescent="0.2">
      <c r="A23">
        <v>85.01</v>
      </c>
      <c r="B23" s="134" t="s">
        <v>139</v>
      </c>
      <c r="C23" s="105" t="s">
        <v>120</v>
      </c>
      <c r="D23" s="131" t="s">
        <v>119</v>
      </c>
      <c r="E23" s="93" t="s">
        <v>109</v>
      </c>
      <c r="F23" s="93" t="s">
        <v>53</v>
      </c>
      <c r="G23" s="93" t="s">
        <v>86</v>
      </c>
      <c r="H23" s="93" t="s">
        <v>94</v>
      </c>
      <c r="I23" s="108">
        <v>75.010000000000005</v>
      </c>
      <c r="J23" s="134" t="s">
        <v>140</v>
      </c>
      <c r="K23" s="105" t="s">
        <v>122</v>
      </c>
      <c r="L23" s="132" t="s">
        <v>121</v>
      </c>
      <c r="M23" s="110" t="s">
        <v>33</v>
      </c>
      <c r="N23" s="110" t="s">
        <v>115</v>
      </c>
      <c r="O23" s="110" t="s">
        <v>112</v>
      </c>
      <c r="P23" s="110" t="s">
        <v>110</v>
      </c>
      <c r="Q23" s="109"/>
      <c r="R23" s="110"/>
      <c r="S23" s="110"/>
      <c r="T23" s="110"/>
      <c r="U23" s="110"/>
      <c r="V23" s="110"/>
      <c r="W23" s="110"/>
      <c r="X23" s="109"/>
      <c r="Y23" s="109"/>
    </row>
    <row r="24" spans="1:39" x14ac:dyDescent="0.2">
      <c r="A24">
        <v>94.01</v>
      </c>
      <c r="B24" s="134" t="s">
        <v>139</v>
      </c>
      <c r="C24" s="105" t="s">
        <v>120</v>
      </c>
      <c r="D24" s="131" t="s">
        <v>119</v>
      </c>
      <c r="E24" s="93" t="s">
        <v>109</v>
      </c>
      <c r="F24" s="93" t="s">
        <v>54</v>
      </c>
      <c r="G24" s="93" t="s">
        <v>87</v>
      </c>
      <c r="H24" s="93" t="s">
        <v>95</v>
      </c>
      <c r="I24" s="108">
        <v>90.01</v>
      </c>
      <c r="J24" s="134" t="s">
        <v>140</v>
      </c>
      <c r="K24" s="105" t="s">
        <v>122</v>
      </c>
      <c r="L24" s="132" t="s">
        <v>121</v>
      </c>
      <c r="M24" s="110" t="s">
        <v>33</v>
      </c>
      <c r="N24" s="110" t="s">
        <v>115</v>
      </c>
      <c r="O24" s="110" t="s">
        <v>113</v>
      </c>
      <c r="P24" s="110" t="s">
        <v>111</v>
      </c>
      <c r="Q24" s="109"/>
      <c r="R24" s="110"/>
      <c r="S24" s="110"/>
      <c r="T24" s="110"/>
      <c r="U24" s="110"/>
      <c r="V24" s="110"/>
      <c r="W24" s="110"/>
      <c r="X24" s="109"/>
      <c r="Y24" s="109"/>
    </row>
    <row r="25" spans="1:39" x14ac:dyDescent="0.2">
      <c r="A25">
        <v>105.01</v>
      </c>
      <c r="B25" s="134" t="s">
        <v>139</v>
      </c>
      <c r="C25" s="105" t="s">
        <v>120</v>
      </c>
      <c r="D25" s="131" t="s">
        <v>119</v>
      </c>
      <c r="E25" s="93" t="s">
        <v>109</v>
      </c>
      <c r="F25" s="93" t="s">
        <v>54</v>
      </c>
      <c r="G25" s="93" t="s">
        <v>88</v>
      </c>
      <c r="H25" s="93" t="s">
        <v>96</v>
      </c>
      <c r="I25">
        <v>110</v>
      </c>
      <c r="J25" s="134" t="s">
        <v>140</v>
      </c>
      <c r="K25" s="105" t="s">
        <v>122</v>
      </c>
      <c r="L25" s="132" t="s">
        <v>121</v>
      </c>
      <c r="M25" s="110" t="s">
        <v>33</v>
      </c>
      <c r="N25" s="110" t="s">
        <v>115</v>
      </c>
      <c r="O25" s="110" t="s">
        <v>113</v>
      </c>
      <c r="P25" s="110" t="s">
        <v>111</v>
      </c>
      <c r="Q25" s="109"/>
      <c r="R25" s="110"/>
      <c r="S25" s="110"/>
      <c r="T25" s="110"/>
      <c r="U25" s="110"/>
      <c r="V25" s="110"/>
      <c r="W25" s="110"/>
      <c r="X25" s="109"/>
      <c r="Y25" s="109"/>
    </row>
    <row r="26" spans="1:39" x14ac:dyDescent="0.2">
      <c r="A26">
        <v>110</v>
      </c>
      <c r="B26" s="134" t="s">
        <v>139</v>
      </c>
      <c r="C26" s="105" t="s">
        <v>120</v>
      </c>
      <c r="D26" s="131" t="s">
        <v>119</v>
      </c>
      <c r="E26" s="93" t="s">
        <v>109</v>
      </c>
      <c r="F26" s="93" t="s">
        <v>54</v>
      </c>
      <c r="G26" s="93" t="s">
        <v>88</v>
      </c>
      <c r="H26" s="93" t="s">
        <v>96</v>
      </c>
      <c r="I26">
        <v>140</v>
      </c>
      <c r="J26" s="134" t="s">
        <v>140</v>
      </c>
      <c r="K26" s="105" t="s">
        <v>122</v>
      </c>
      <c r="L26" s="132" t="s">
        <v>121</v>
      </c>
      <c r="M26" s="110" t="s">
        <v>33</v>
      </c>
      <c r="N26" s="110" t="s">
        <v>115</v>
      </c>
      <c r="O26" s="110" t="s">
        <v>113</v>
      </c>
      <c r="P26" s="110" t="s">
        <v>111</v>
      </c>
    </row>
    <row r="27" spans="1:39" x14ac:dyDescent="0.2">
      <c r="A27">
        <v>120</v>
      </c>
      <c r="B27" s="134" t="s">
        <v>139</v>
      </c>
      <c r="C27" s="105" t="s">
        <v>120</v>
      </c>
      <c r="D27" s="131" t="s">
        <v>119</v>
      </c>
      <c r="E27" s="93" t="s">
        <v>109</v>
      </c>
      <c r="F27" s="93" t="s">
        <v>54</v>
      </c>
      <c r="G27" s="93" t="s">
        <v>88</v>
      </c>
      <c r="H27" s="93" t="s">
        <v>96</v>
      </c>
    </row>
    <row r="28" spans="1:39" x14ac:dyDescent="0.2">
      <c r="A28">
        <v>130</v>
      </c>
      <c r="B28" s="134" t="s">
        <v>139</v>
      </c>
      <c r="C28" s="105" t="s">
        <v>120</v>
      </c>
      <c r="D28" s="131" t="s">
        <v>119</v>
      </c>
      <c r="E28" s="93" t="s">
        <v>109</v>
      </c>
      <c r="F28" s="93" t="s">
        <v>54</v>
      </c>
      <c r="G28" s="93" t="s">
        <v>88</v>
      </c>
      <c r="H28" s="93" t="s">
        <v>96</v>
      </c>
    </row>
    <row r="29" spans="1:39" x14ac:dyDescent="0.2">
      <c r="A29">
        <v>140</v>
      </c>
      <c r="B29" s="134" t="s">
        <v>139</v>
      </c>
      <c r="C29" s="105" t="s">
        <v>120</v>
      </c>
      <c r="D29" s="131" t="s">
        <v>119</v>
      </c>
      <c r="E29" s="93" t="s">
        <v>109</v>
      </c>
      <c r="F29" s="93" t="s">
        <v>54</v>
      </c>
      <c r="G29" s="93" t="s">
        <v>88</v>
      </c>
      <c r="H29" s="93" t="s">
        <v>96</v>
      </c>
      <c r="AM29" s="93" t="s">
        <v>69</v>
      </c>
    </row>
  </sheetData>
  <sheetProtection algorithmName="SHA-512" hashValue="g66x3qsKXDAfINjJLlHzl2OJrpKwYyQtjpM39pu5Q3V71XZz/cWQGSLwi6CwWoav23rSKJ7Ts9yuMHp8CG+3CA==" saltValue="x0eIAsQp3Oide5FP/OCyj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KOLLER</dc:creator>
  <cp:lastModifiedBy>Bernard SOTO</cp:lastModifiedBy>
  <cp:lastPrinted>2017-09-19T09:23:09Z</cp:lastPrinted>
  <dcterms:created xsi:type="dcterms:W3CDTF">2004-10-09T07:29:01Z</dcterms:created>
  <dcterms:modified xsi:type="dcterms:W3CDTF">2017-11-11T17:22:47Z</dcterms:modified>
</cp:coreProperties>
</file>